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hidePivotFieldList="1"/>
  <bookViews>
    <workbookView showHorizontalScroll="0" showVerticalScroll="0" showSheetTabs="0" xWindow="2160" yWindow="0" windowWidth="10455" windowHeight="3795"/>
  </bookViews>
  <sheets>
    <sheet name="e04m2FineArt.xlsx" sheetId="3" r:id="rId1"/>
    <sheet name="Real Estate" sheetId="4" r:id="rId2"/>
  </sheets>
  <externalReferences>
    <externalReference r:id="rId3"/>
  </externalReferences>
  <definedNames>
    <definedName name="grades" localSheetId="0">'[1]GRADE TRACKING'!#REF!</definedName>
    <definedName name="grades">'[1]GRADE TRACKING'!#REF!</definedName>
  </definedNames>
  <calcPr calcId="179017"/>
  <pivotCaches>
    <pivotCache cacheId="0" r:id="rId4"/>
    <pivotCache cacheId="1" r:id="rId5"/>
    <pivotCache cacheId="2" r:id="rId6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5" i="4" l="1"/>
  <c r="N34" i="4"/>
  <c r="G103" i="4"/>
  <c r="G100" i="4"/>
  <c r="G104" i="4"/>
  <c r="P12" i="4"/>
  <c r="G99" i="4"/>
  <c r="G98" i="4"/>
  <c r="J3" i="4"/>
  <c r="J4" i="4"/>
  <c r="J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2" i="4"/>
  <c r="G97" i="4"/>
  <c r="G3" i="4"/>
  <c r="G4" i="4"/>
  <c r="G5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2" i="4"/>
  <c r="E83" i="4"/>
  <c r="E218" i="3"/>
  <c r="I20" i="3"/>
  <c r="I21" i="3"/>
  <c r="I39" i="3"/>
  <c r="I78" i="3"/>
  <c r="I6" i="3"/>
  <c r="I32" i="3"/>
  <c r="I34" i="3"/>
  <c r="I54" i="3"/>
  <c r="I112" i="3"/>
  <c r="I10" i="3"/>
  <c r="I44" i="3"/>
  <c r="I58" i="3"/>
  <c r="I29" i="3"/>
  <c r="I71" i="3"/>
  <c r="I13" i="3"/>
  <c r="I174" i="3"/>
  <c r="I138" i="3"/>
  <c r="I105" i="3"/>
  <c r="I140" i="3"/>
  <c r="I52" i="3"/>
  <c r="I50" i="3"/>
  <c r="I137" i="3"/>
  <c r="I42" i="3"/>
  <c r="I68" i="3"/>
  <c r="I51" i="3"/>
  <c r="I98" i="3"/>
  <c r="I123" i="3"/>
  <c r="I116" i="3"/>
  <c r="I55" i="3"/>
  <c r="I60" i="3"/>
  <c r="I119" i="3"/>
  <c r="I152" i="3"/>
  <c r="I8" i="3"/>
  <c r="I62" i="3"/>
  <c r="I77" i="3"/>
  <c r="I101" i="3"/>
  <c r="I84" i="3"/>
  <c r="I69" i="3"/>
  <c r="I73" i="3"/>
  <c r="I121" i="3"/>
  <c r="I59" i="3"/>
  <c r="I49" i="3"/>
  <c r="I3" i="3"/>
  <c r="I92" i="3"/>
  <c r="I106" i="3"/>
  <c r="I5" i="3"/>
  <c r="I65" i="3"/>
  <c r="I87" i="3"/>
  <c r="I22" i="3"/>
  <c r="I131" i="3"/>
  <c r="I110" i="3"/>
  <c r="I99" i="3"/>
  <c r="I93" i="3"/>
  <c r="I113" i="3"/>
  <c r="I66" i="3"/>
  <c r="I63" i="3"/>
  <c r="I85" i="3"/>
  <c r="I25" i="3"/>
  <c r="I95" i="3"/>
  <c r="I31" i="3"/>
  <c r="I75" i="3"/>
  <c r="I19" i="3"/>
  <c r="I135" i="3"/>
  <c r="I79" i="3"/>
  <c r="I45" i="3"/>
  <c r="I56" i="3"/>
  <c r="I37" i="3"/>
  <c r="I47" i="3"/>
  <c r="I17" i="3"/>
  <c r="I108" i="3"/>
  <c r="I90" i="3"/>
  <c r="I133" i="3"/>
  <c r="I57" i="3"/>
  <c r="I127" i="3"/>
  <c r="I103" i="3"/>
  <c r="I126" i="3"/>
  <c r="I141" i="3"/>
  <c r="I155" i="3"/>
  <c r="I151" i="3"/>
  <c r="I146" i="3"/>
  <c r="I139" i="3"/>
  <c r="I67" i="3"/>
  <c r="I167" i="3"/>
  <c r="I156" i="3"/>
  <c r="I81" i="3"/>
  <c r="I180" i="3"/>
  <c r="I181" i="3"/>
  <c r="I162" i="3"/>
  <c r="I163" i="3"/>
  <c r="I161" i="3"/>
  <c r="I172" i="3"/>
  <c r="I173" i="3"/>
  <c r="I124" i="3"/>
  <c r="I117" i="3"/>
  <c r="I61" i="3"/>
  <c r="I168" i="3"/>
  <c r="I144" i="3"/>
  <c r="I145" i="3"/>
  <c r="I120" i="3"/>
  <c r="I178" i="3"/>
  <c r="I9" i="3"/>
  <c r="I16" i="3"/>
  <c r="I147" i="3"/>
  <c r="I102" i="3"/>
  <c r="I200" i="3"/>
  <c r="I187" i="3"/>
  <c r="I153" i="3"/>
  <c r="I70" i="3"/>
  <c r="I72" i="3"/>
  <c r="I122" i="3"/>
  <c r="I199" i="3"/>
  <c r="I201" i="3"/>
  <c r="I164" i="3"/>
  <c r="I188" i="3"/>
  <c r="I189" i="3"/>
  <c r="I165" i="3"/>
  <c r="I149" i="3"/>
  <c r="I148" i="3"/>
  <c r="I4" i="3"/>
  <c r="I190" i="3"/>
  <c r="I169" i="3"/>
  <c r="I94" i="3"/>
  <c r="I107" i="3"/>
  <c r="I142" i="3"/>
  <c r="I192" i="3"/>
  <c r="I88" i="3"/>
  <c r="I160" i="3"/>
  <c r="I170" i="3"/>
  <c r="I132" i="3"/>
  <c r="I171" i="3"/>
  <c r="I176" i="3"/>
  <c r="I111" i="3"/>
  <c r="I100" i="3"/>
  <c r="I158" i="3"/>
  <c r="I159" i="3"/>
  <c r="I114" i="3"/>
  <c r="I196" i="3"/>
  <c r="I166" i="3"/>
  <c r="I64" i="3"/>
  <c r="I86" i="3"/>
  <c r="I195" i="3"/>
  <c r="I191" i="3"/>
  <c r="I26" i="3"/>
  <c r="I203" i="3"/>
  <c r="I157" i="3"/>
  <c r="I76" i="3"/>
  <c r="I197" i="3"/>
  <c r="I96" i="3"/>
  <c r="I143" i="3"/>
  <c r="I183" i="3"/>
  <c r="I136" i="3"/>
  <c r="I186" i="3"/>
  <c r="I177" i="3"/>
  <c r="I184" i="3"/>
  <c r="I185" i="3"/>
  <c r="I179" i="3"/>
  <c r="I38" i="3"/>
  <c r="I198" i="3"/>
  <c r="I109" i="3"/>
  <c r="I91" i="3"/>
  <c r="I175" i="3"/>
  <c r="I194" i="3"/>
  <c r="I128" i="3"/>
  <c r="I182" i="3"/>
  <c r="I104" i="3"/>
  <c r="I202" i="3"/>
  <c r="I80" i="3"/>
  <c r="I33" i="3"/>
  <c r="I97" i="3"/>
  <c r="I40" i="3"/>
  <c r="I89" i="3"/>
  <c r="I53" i="3"/>
  <c r="I14" i="3"/>
  <c r="I83" i="3"/>
  <c r="I125" i="3"/>
  <c r="I118" i="3"/>
  <c r="I74" i="3"/>
  <c r="I23" i="3"/>
  <c r="I46" i="3"/>
  <c r="I27" i="3"/>
  <c r="I11" i="3"/>
  <c r="I18" i="3"/>
  <c r="I28" i="3"/>
  <c r="I154" i="3"/>
  <c r="I150" i="3"/>
  <c r="I193" i="3"/>
  <c r="I82" i="3"/>
  <c r="I12" i="3"/>
  <c r="I115" i="3"/>
  <c r="I129" i="3"/>
  <c r="I130" i="3"/>
  <c r="I134" i="3"/>
  <c r="I36" i="3"/>
  <c r="I24" i="3"/>
  <c r="I43" i="3"/>
  <c r="I48" i="3"/>
  <c r="I7" i="3"/>
  <c r="I30" i="3"/>
  <c r="I15" i="3"/>
  <c r="I41" i="3"/>
  <c r="I35" i="3"/>
  <c r="I2" i="3"/>
  <c r="E217" i="3"/>
  <c r="E216" i="3"/>
  <c r="E215" i="3"/>
  <c r="M7" i="3"/>
  <c r="P16" i="4"/>
  <c r="P15" i="4"/>
  <c r="P14" i="4"/>
  <c r="P13" i="4"/>
  <c r="E213" i="3" l="1"/>
</calcChain>
</file>

<file path=xl/sharedStrings.xml><?xml version="1.0" encoding="utf-8"?>
<sst xmlns="http://schemas.openxmlformats.org/spreadsheetml/2006/main" count="1287" uniqueCount="313">
  <si>
    <t>First</t>
  </si>
  <si>
    <t>Last</t>
  </si>
  <si>
    <t>Art</t>
  </si>
  <si>
    <t>Type</t>
  </si>
  <si>
    <t>Edition Size</t>
  </si>
  <si>
    <t>Release Date</t>
  </si>
  <si>
    <t>Issue Price</t>
  </si>
  <si>
    <t>Sold Out</t>
  </si>
  <si>
    <t>James C.</t>
  </si>
  <si>
    <t>Christensen</t>
  </si>
  <si>
    <t xml:space="preserve">A Christensen Character Cleverly Camouflaged </t>
  </si>
  <si>
    <t>Limited Edition Print</t>
  </si>
  <si>
    <t>Limited Availability</t>
  </si>
  <si>
    <t>A Lawyer More than Adequately Attired</t>
  </si>
  <si>
    <t>Yes</t>
  </si>
  <si>
    <t>A Lawyer More than Adequately Attired in Fine Print</t>
  </si>
  <si>
    <t>Anniversary Edition Canvas</t>
  </si>
  <si>
    <t>A Man and His Dog</t>
  </si>
  <si>
    <t>A Place of Her Own</t>
  </si>
  <si>
    <t>Limited Edition Canvas</t>
  </si>
  <si>
    <t>Masterwork Canvas Edition</t>
  </si>
  <si>
    <t>After Clouds, Sun w/ Sometimes the Spirit Touches Us Porcelain</t>
  </si>
  <si>
    <t>All That She Had</t>
  </si>
  <si>
    <t>All the World's a Stage</t>
  </si>
  <si>
    <t>Angel Unaware</t>
  </si>
  <si>
    <t>Angel Unobserved</t>
  </si>
  <si>
    <t>Smallwork Canvas Edition</t>
  </si>
  <si>
    <t>Angel with Epaulet</t>
  </si>
  <si>
    <t>Angels of My Village</t>
  </si>
  <si>
    <t>Arise and Shine Forth</t>
  </si>
  <si>
    <t>Open Edition Canvas</t>
  </si>
  <si>
    <t>Poster</t>
  </si>
  <si>
    <t>Balancing Act</t>
  </si>
  <si>
    <t>Benediction</t>
  </si>
  <si>
    <t>Masterwork Anniversary Edition</t>
  </si>
  <si>
    <t>Butterfly Knight</t>
  </si>
  <si>
    <t>Cecelia</t>
  </si>
  <si>
    <t>College of Magical Knowledge</t>
  </si>
  <si>
    <t>College of Magical Knowledge (Remarque)</t>
  </si>
  <si>
    <t>College of Magical Knowledge Personal Commission</t>
  </si>
  <si>
    <t>Anniversary Edition</t>
  </si>
  <si>
    <t>Conversation Around Fish</t>
  </si>
  <si>
    <t>Court of the Faeries</t>
  </si>
  <si>
    <t>Court of the Faeries: Believer's Etching Edition</t>
  </si>
  <si>
    <t>Courtship</t>
  </si>
  <si>
    <t>Desirable Above All Other Fault</t>
  </si>
  <si>
    <t>Dusk</t>
  </si>
  <si>
    <t>Even As He Stopped Wobbling Wendall Realized He</t>
  </si>
  <si>
    <t>Evening Angels</t>
  </si>
  <si>
    <t>Evening Angels Framed</t>
  </si>
  <si>
    <t>Faery Tales</t>
  </si>
  <si>
    <t>Faith, Hope and Charity</t>
  </si>
  <si>
    <t>False Magic</t>
  </si>
  <si>
    <t>Fantasies of the Sea</t>
  </si>
  <si>
    <t>Finding Fish</t>
  </si>
  <si>
    <t>Litho Hand Colored Print</t>
  </si>
  <si>
    <t>Finding Your Fish</t>
  </si>
  <si>
    <t>Fiona</t>
  </si>
  <si>
    <t>First Rose</t>
  </si>
  <si>
    <t>Fishing</t>
  </si>
  <si>
    <t>Flight of the Fablemaker</t>
  </si>
  <si>
    <t>Flight of the Fablemaker (Remarque)</t>
  </si>
  <si>
    <t>Garden Rendezvous</t>
  </si>
  <si>
    <t>Gerome Spent His Free Time Daydreaming of Being</t>
  </si>
  <si>
    <t>Gethsemane - Large</t>
  </si>
  <si>
    <t>Open Edition Print</t>
  </si>
  <si>
    <t>Gethsemane - Small</t>
  </si>
  <si>
    <t>Getting It Right</t>
  </si>
  <si>
    <t>Grace</t>
  </si>
  <si>
    <t>Guardian in the Woods</t>
  </si>
  <si>
    <t>Hold to the Rod, the Iron Rod</t>
  </si>
  <si>
    <t>Icarus Bound</t>
  </si>
  <si>
    <t>If Pigs Could Fly</t>
  </si>
  <si>
    <t>Isabella</t>
  </si>
  <si>
    <t>Jonah</t>
  </si>
  <si>
    <t>Lawrence Pretended Not to Notice That A Bear Had Become</t>
  </si>
  <si>
    <t>Levi Levitates a Stone Fish</t>
  </si>
  <si>
    <t>Low Tech</t>
  </si>
  <si>
    <t>Madonna with Two Angeles framed</t>
  </si>
  <si>
    <t>Man Taking a Leek on a Tiled Wall for a Walk</t>
  </si>
  <si>
    <t>Men and Angels</t>
  </si>
  <si>
    <t>Michael the Archangel Battles the Dragon While Almost Nobody Pays Any Attention</t>
  </si>
  <si>
    <t>Monarch of All He Surveys</t>
  </si>
  <si>
    <t>Music of Heaven</t>
  </si>
  <si>
    <t>Old Man with a Lot on His Mind</t>
  </si>
  <si>
    <t>Olde World Santa</t>
  </si>
  <si>
    <t>Oldest Professor w/ Book</t>
  </si>
  <si>
    <t>Once Upon a Time</t>
  </si>
  <si>
    <t>Once Upon a Time (Remarque)</t>
  </si>
  <si>
    <t>One Light</t>
  </si>
  <si>
    <t>Outside the Box</t>
  </si>
  <si>
    <t>Parables</t>
  </si>
  <si>
    <t>Parables (Remarque)</t>
  </si>
  <si>
    <t>Passage by Faith</t>
  </si>
  <si>
    <t>Pelican King</t>
  </si>
  <si>
    <t>Pilates</t>
  </si>
  <si>
    <t>Pilgrim Angel</t>
  </si>
  <si>
    <t>Piscatorial Percussionist</t>
  </si>
  <si>
    <t>Poofy Guy on a Short Leash</t>
  </si>
  <si>
    <t>Portrait with Red Berries</t>
  </si>
  <si>
    <t>Princess in the Tower</t>
  </si>
  <si>
    <t>Queen Mab in the Ruins</t>
  </si>
  <si>
    <t>Queen Mab in the Ruins w/ Figurines</t>
  </si>
  <si>
    <t>LEP Collector's Edition</t>
  </si>
  <si>
    <t>Resistance Training</t>
  </si>
  <si>
    <t>Rhymes &amp; Reasons</t>
  </si>
  <si>
    <t>Rhymes &amp; Reasons (Remarque) with Booklet</t>
  </si>
  <si>
    <t>Saint Apollonia</t>
  </si>
  <si>
    <t>Saint with White Sleeves</t>
  </si>
  <si>
    <t>Santa's Other Helpers</t>
  </si>
  <si>
    <t>Serenade for an Orange Cat</t>
  </si>
  <si>
    <t>Shakespearean Fantasy</t>
  </si>
  <si>
    <t>Sharing Our Light</t>
  </si>
  <si>
    <t>Sisters of the Sea</t>
  </si>
  <si>
    <t>Six Bird Hunters in Full Camouflage</t>
  </si>
  <si>
    <t>Sleeper Lost in Dreams</t>
  </si>
  <si>
    <t>Smell the Roses</t>
  </si>
  <si>
    <t>Limited Edition Hand Colored Print</t>
  </si>
  <si>
    <t>Sometimes the Spirit Touches Us Through Our Weaknesses</t>
  </si>
  <si>
    <t>Book &amp; Print</t>
  </si>
  <si>
    <t>St. Brendan The Navigator</t>
  </si>
  <si>
    <t>St. Nicholas of Myra</t>
  </si>
  <si>
    <t>Superstitions</t>
  </si>
  <si>
    <t>Superstitions (Remarque)</t>
  </si>
  <si>
    <t>Tempus Fugit</t>
  </si>
  <si>
    <t>Ten Lepers</t>
  </si>
  <si>
    <t>The Annunciation</t>
  </si>
  <si>
    <t>The Bassoonist</t>
  </si>
  <si>
    <t>The Beggar Princess and the Magic Rose</t>
  </si>
  <si>
    <t>The Blind Leading the Blind</t>
  </si>
  <si>
    <t>The Bride</t>
  </si>
  <si>
    <t>The Burden of the Responsible Man</t>
  </si>
  <si>
    <t>The Candleman</t>
  </si>
  <si>
    <t>The Chess Match</t>
  </si>
  <si>
    <t>Museum Edition Canvas</t>
  </si>
  <si>
    <t>The Christmas Pig</t>
  </si>
  <si>
    <t>The Enoch Altarpiece framed</t>
  </si>
  <si>
    <t>The Gift for Mrs. Claus</t>
  </si>
  <si>
    <t>The Golden Ball</t>
  </si>
  <si>
    <t>The Great Garibaldi</t>
  </si>
  <si>
    <t>The Listener</t>
  </si>
  <si>
    <t>The Man Who Minds the Moon</t>
  </si>
  <si>
    <t>The Messenger</t>
  </si>
  <si>
    <t>The Nest</t>
  </si>
  <si>
    <t>The Oath</t>
  </si>
  <si>
    <t>The Oldest Angel</t>
  </si>
  <si>
    <t>The Pelican King and the Prince</t>
  </si>
  <si>
    <t>The Pink Ribbon</t>
  </si>
  <si>
    <t>The Princess and the Puffins</t>
  </si>
  <si>
    <t>Hand Colored Print</t>
  </si>
  <si>
    <t>The Responsible Woman</t>
  </si>
  <si>
    <t>The Return of the Fablemaker</t>
  </si>
  <si>
    <t>The Rich Young Ruler</t>
  </si>
  <si>
    <t>The Royal Music Barque</t>
  </si>
  <si>
    <t>The Royal Processional</t>
  </si>
  <si>
    <t>The Royal Processional (Remarque)</t>
  </si>
  <si>
    <t>The Scholar</t>
  </si>
  <si>
    <t>The Tie That Binds</t>
  </si>
  <si>
    <t>The Widow's Mite</t>
  </si>
  <si>
    <t>The Yellow Rose</t>
  </si>
  <si>
    <t>Three Wise Men in a Boat</t>
  </si>
  <si>
    <t>Touching the Hem of God</t>
  </si>
  <si>
    <t>Twilight</t>
  </si>
  <si>
    <t>Two Angels Discussing Botticelli</t>
  </si>
  <si>
    <t>Two Men in Conversation Attempting to Put Things</t>
  </si>
  <si>
    <t>Two Sisters</t>
  </si>
  <si>
    <t>Virtue</t>
  </si>
  <si>
    <t>Visitation/Preoccupation</t>
  </si>
  <si>
    <t>Waiting for the Tide</t>
  </si>
  <si>
    <t>We Three Kings</t>
  </si>
  <si>
    <t>When Faeries Talk to Fishes</t>
  </si>
  <si>
    <t>Your Plaice or Mine?</t>
  </si>
  <si>
    <t>Analysis for Most Expensive Art</t>
  </si>
  <si>
    <t>1. What was the largest issue size?</t>
  </si>
  <si>
    <t>2. How many pieces are some sort of "Masterwork"?</t>
  </si>
  <si>
    <t>3. How many pieces are not sold out?</t>
  </si>
  <si>
    <t>4. Which piece had the highest issue price?</t>
  </si>
  <si>
    <t>5. What type of art was the highest issue price piece?</t>
  </si>
  <si>
    <t>Use the features in Excel Chapter 04 to answer the questions.</t>
  </si>
  <si>
    <t>You should not only provide answers but also show the works you conducted to answer for the questions.
(Do the analysis and save the worksheet with your answer)</t>
  </si>
  <si>
    <t>Number</t>
  </si>
  <si>
    <t>Address</t>
  </si>
  <si>
    <t>City</t>
  </si>
  <si>
    <t>Selling Agent</t>
  </si>
  <si>
    <t>Asking Price</t>
  </si>
  <si>
    <t>Selling Price</t>
  </si>
  <si>
    <t>% of Asking Price</t>
  </si>
  <si>
    <t>Listing Date</t>
  </si>
  <si>
    <t>Sale Date</t>
  </si>
  <si>
    <t>Days on Market</t>
  </si>
  <si>
    <t>8687 Kenwood Road</t>
  </si>
  <si>
    <t>Cedar Hills</t>
  </si>
  <si>
    <t>Hernandez</t>
  </si>
  <si>
    <t>11 West Oak Circle</t>
  </si>
  <si>
    <t>American Fork</t>
  </si>
  <si>
    <t>Carey</t>
  </si>
  <si>
    <t>314 Timp View Drive</t>
  </si>
  <si>
    <t>Goodrich</t>
  </si>
  <si>
    <t>614 West Cedar Drive</t>
  </si>
  <si>
    <t>Lehi</t>
  </si>
  <si>
    <t>Lugo</t>
  </si>
  <si>
    <t>750 South Apple Way</t>
  </si>
  <si>
    <t>7 Kingston Court</t>
  </si>
  <si>
    <t>Alpine</t>
  </si>
  <si>
    <t>618 West Cedar Drive</t>
  </si>
  <si>
    <t>321 North Choctaw</t>
  </si>
  <si>
    <t>Minkus</t>
  </si>
  <si>
    <t>1370 Pinellas Road</t>
  </si>
  <si>
    <t>1971 Glenview Road</t>
  </si>
  <si>
    <t>15 West Oak Circle</t>
  </si>
  <si>
    <t>575 South Choctaw</t>
  </si>
  <si>
    <t>10995 SW 88 Court</t>
  </si>
  <si>
    <t>143 North Mountain View</t>
  </si>
  <si>
    <t>29 East Oak Circle</t>
  </si>
  <si>
    <t>Merkin</t>
  </si>
  <si>
    <t>8030 Steeplechase Drive</t>
  </si>
  <si>
    <t>2006 Cutwater Court</t>
  </si>
  <si>
    <t>9876 South Sunset Avenue</t>
  </si>
  <si>
    <t>Eagle Mountain</t>
  </si>
  <si>
    <t>321 West Walnut Grove</t>
  </si>
  <si>
    <t>4081 Lybyer Avenue</t>
  </si>
  <si>
    <t>1900 Glenview Road</t>
  </si>
  <si>
    <t>9000 South Sunset Avenue</t>
  </si>
  <si>
    <t>8432 South Sunset Avenue</t>
  </si>
  <si>
    <t>831 South Weber</t>
  </si>
  <si>
    <t>714 Timp View Lane</t>
  </si>
  <si>
    <t>240 East Jefferson Way</t>
  </si>
  <si>
    <t>224 Rockaway Street</t>
  </si>
  <si>
    <t>Pijuan</t>
  </si>
  <si>
    <t>260 East Jefferson Way</t>
  </si>
  <si>
    <t>290 East Jefferson Way</t>
  </si>
  <si>
    <t>8307 S Indian River Drive</t>
  </si>
  <si>
    <t>123 Ivy Lane</t>
  </si>
  <si>
    <t>9408 Forest Hills Circle</t>
  </si>
  <si>
    <t>Reuter</t>
  </si>
  <si>
    <t>245 Ivy Lane</t>
  </si>
  <si>
    <t>11971 SW 269 Terrace</t>
  </si>
  <si>
    <t>1857 Pine Drive</t>
  </si>
  <si>
    <t>3461 East Lindon Way</t>
  </si>
  <si>
    <t>16235 Orange Boulevard</t>
  </si>
  <si>
    <t>614 Lincoln Drive</t>
  </si>
  <si>
    <t>2448 Woodacres Road</t>
  </si>
  <si>
    <t>401 Pinecone Circle</t>
  </si>
  <si>
    <t>421 Ivy Lane</t>
  </si>
  <si>
    <t>765 East Sheridan Lane</t>
  </si>
  <si>
    <t>61 East Walnut Grove</t>
  </si>
  <si>
    <t>1414 N Sheridan Road</t>
  </si>
  <si>
    <t>487 Blue Skies Drive</t>
  </si>
  <si>
    <t>10700 Lake Shore Lane</t>
  </si>
  <si>
    <t>73 East Oak Street</t>
  </si>
  <si>
    <t>81 Island Drive South</t>
  </si>
  <si>
    <t>Bethune</t>
  </si>
  <si>
    <t>3412 Kilmer Street</t>
  </si>
  <si>
    <t>605 Reservoir Drive</t>
  </si>
  <si>
    <t>77 East Oak Street</t>
  </si>
  <si>
    <t>400 Ivy Lane</t>
  </si>
  <si>
    <t>1 Southampton Place</t>
  </si>
  <si>
    <t>3418 North Sunset Lane</t>
  </si>
  <si>
    <t>1892 North 250 West</t>
  </si>
  <si>
    <t>1629 NW 43rd Street</t>
  </si>
  <si>
    <t>3400 North Sunset Lane</t>
  </si>
  <si>
    <t>876 South California Way</t>
  </si>
  <si>
    <t>Hen</t>
  </si>
  <si>
    <t>21 Compass Road</t>
  </si>
  <si>
    <t>34 West Oakley Drive</t>
  </si>
  <si>
    <t>30 Kent Road</t>
  </si>
  <si>
    <t>140 East 3rd Street</t>
  </si>
  <si>
    <t>160 West 5th Street</t>
  </si>
  <si>
    <t>240 West 5th Street</t>
  </si>
  <si>
    <t>520 E Spring Street</t>
  </si>
  <si>
    <t>678 Mountain Circle</t>
  </si>
  <si>
    <t>3490 North Sunset Lane</t>
  </si>
  <si>
    <t>4916 Rock Spring Road</t>
  </si>
  <si>
    <t>8923 Harris Drive</t>
  </si>
  <si>
    <t>876 West Hadley Way</t>
  </si>
  <si>
    <t>1132 SW 52nd Street</t>
  </si>
  <si>
    <t>416 East Oak</t>
  </si>
  <si>
    <t>10 Vestal Drive</t>
  </si>
  <si>
    <t>425 East Oak</t>
  </si>
  <si>
    <t>876 West Holiday</t>
  </si>
  <si>
    <t>103 Jasper Drive</t>
  </si>
  <si>
    <t>516 East Oak</t>
  </si>
  <si>
    <t>123 Oak Avenue</t>
  </si>
  <si>
    <t>600 Ivy Lane</t>
  </si>
  <si>
    <t>144 Oak Avenue</t>
  </si>
  <si>
    <t>1600 Reeves Street</t>
  </si>
  <si>
    <t>Answer these questions - USING PIVOT TABLE (SHOW WITHIN A PIVOT TABLE):</t>
  </si>
  <si>
    <t>What is the average selling price in Alpine?</t>
  </si>
  <si>
    <t>Which city has the highest average % of asking price?</t>
  </si>
  <si>
    <t>Which city has the least number of average days on market?</t>
  </si>
  <si>
    <t>What is the average days on market for all cities?</t>
  </si>
  <si>
    <t>Which city had the lowest average selling price?</t>
  </si>
  <si>
    <t xml:space="preserve">Assume each agent receives 3% of the selling price in commission.  </t>
  </si>
  <si>
    <t xml:space="preserve">Who made the most money overall?  </t>
  </si>
  <si>
    <t>How much did this agent make in commission?</t>
  </si>
  <si>
    <t>Who made the least?</t>
  </si>
  <si>
    <t>6. Set up an additional column (using an If function) indicating the edition sizes greater than 1000</t>
  </si>
  <si>
    <t>7.  Use conditional formatting to highlight with green fill the Art items whose release date is after 31 DEC 2011 (highlight the name of the art item, not the date)</t>
  </si>
  <si>
    <t>8. Freeze panes so that you can see the column headers as you scroll.</t>
  </si>
  <si>
    <t>9. Add your name as author of the document</t>
  </si>
  <si>
    <t>10.  Set up a footer that has your name and file name</t>
  </si>
  <si>
    <t>11. Set up the file so that it will print in a professional manner.</t>
  </si>
  <si>
    <t>Answer:</t>
  </si>
  <si>
    <t>Row Labels</t>
  </si>
  <si>
    <t>(blank)</t>
  </si>
  <si>
    <t>Grand Total</t>
  </si>
  <si>
    <t>Count of Sold Out</t>
  </si>
  <si>
    <t xml:space="preserve"> sizes greater than 1000</t>
  </si>
  <si>
    <t>Sum of Selling Price</t>
  </si>
  <si>
    <t>Column Labels</t>
  </si>
  <si>
    <t>Count of % of Asking Price</t>
  </si>
  <si>
    <t>Total Sum of Selling Price</t>
  </si>
  <si>
    <t>Total Count of % of Asking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</si>
</sst>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&quot;$&quot;* #,##0.00_);_(&quot;$&quot;* \(#,##0.00\);_(&quot;$&quot;* &quot;-&quot;??_);_(@_)"/>
    <numFmt numFmtId="165" formatCode="_(&quot;$&quot;* #,##0_);_(&quot;$&quot;* \(#,##0\);_(&quot;$&quot;* &quot;-&quot;??_);_(@_)"/>
    <numFmt numFmtId="166" formatCode="0.00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0" fillId="0" borderId="0" xfId="0" applyBorder="1"/>
    <xf numFmtId="0" fontId="0" fillId="0" borderId="0" xfId="0" applyFont="1" applyBorder="1"/>
    <xf numFmtId="17" fontId="0" fillId="0" borderId="0" xfId="0" applyNumberFormat="1" applyBorder="1"/>
    <xf numFmtId="165" fontId="0" fillId="0" borderId="0" xfId="1" applyNumberFormat="1" applyFont="1" applyBorder="1"/>
    <xf numFmtId="0" fontId="0" fillId="0" borderId="0" xfId="0" applyFill="1" applyBorder="1"/>
    <xf numFmtId="0" fontId="0" fillId="0" borderId="0" xfId="0" applyFont="1"/>
    <xf numFmtId="17" fontId="0" fillId="0" borderId="0" xfId="0" applyNumberFormat="1" applyFont="1"/>
    <xf numFmtId="165" fontId="0" fillId="0" borderId="0" xfId="1" applyNumberFormat="1" applyFont="1"/>
    <xf numFmtId="17" fontId="0" fillId="0" borderId="0" xfId="0" applyNumberFormat="1"/>
    <xf numFmtId="0" fontId="0" fillId="0" borderId="0" xfId="0" applyFill="1"/>
    <xf numFmtId="0" fontId="0" fillId="0" borderId="0" xfId="0" applyFont="1" applyFill="1"/>
    <xf numFmtId="0" fontId="0" fillId="0" borderId="0" xfId="0" applyFont="1" applyFill="1" applyBorder="1"/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Alignment="1">
      <alignment wrapText="1"/>
    </xf>
    <xf numFmtId="0" fontId="4" fillId="0" borderId="0" xfId="2" applyFont="1" applyAlignment="1">
      <alignment horizontal="center"/>
    </xf>
    <xf numFmtId="0" fontId="4" fillId="0" borderId="0" xfId="2" applyNumberFormat="1" applyFont="1" applyFill="1" applyBorder="1" applyAlignment="1">
      <alignment horizontal="center" vertical="center"/>
    </xf>
    <xf numFmtId="0" fontId="3" fillId="0" borderId="0" xfId="2"/>
    <xf numFmtId="0" fontId="3" fillId="0" borderId="0" xfId="2" applyAlignment="1">
      <alignment horizontal="right" indent="2"/>
    </xf>
    <xf numFmtId="0" fontId="5" fillId="0" borderId="0" xfId="2" applyNumberFormat="1" applyFont="1" applyFill="1" applyBorder="1" applyAlignment="1"/>
    <xf numFmtId="165" fontId="5" fillId="0" borderId="0" xfId="3" applyNumberFormat="1" applyFont="1" applyFill="1" applyBorder="1" applyAlignment="1"/>
    <xf numFmtId="14" fontId="3" fillId="0" borderId="0" xfId="2" applyNumberFormat="1"/>
    <xf numFmtId="14" fontId="5" fillId="0" borderId="0" xfId="2" applyNumberFormat="1" applyFont="1" applyFill="1" applyBorder="1" applyAlignment="1"/>
    <xf numFmtId="0" fontId="4" fillId="0" borderId="0" xfId="2" applyFont="1"/>
    <xf numFmtId="0" fontId="3" fillId="2" borderId="1" xfId="2" applyFill="1" applyBorder="1"/>
    <xf numFmtId="0" fontId="3" fillId="0" borderId="0" xfId="2" applyAlignment="1">
      <alignment horizontal="left"/>
    </xf>
    <xf numFmtId="0" fontId="3" fillId="2" borderId="0" xfId="2" applyFill="1" applyBorder="1"/>
    <xf numFmtId="0" fontId="3" fillId="0" borderId="0" xfId="2" applyAlignment="1"/>
    <xf numFmtId="0" fontId="3" fillId="0" borderId="0" xfId="2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wrapText="1"/>
    </xf>
    <xf numFmtId="0" fontId="0" fillId="0" borderId="4" xfId="0" applyBorder="1"/>
    <xf numFmtId="165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3" borderId="0" xfId="0" applyFill="1"/>
    <xf numFmtId="0" fontId="0" fillId="3" borderId="0" xfId="0" applyFont="1" applyFill="1"/>
    <xf numFmtId="0" fontId="0" fillId="2" borderId="0" xfId="0" applyNumberFormat="1" applyFill="1"/>
    <xf numFmtId="165" fontId="3" fillId="0" borderId="0" xfId="2" applyNumberFormat="1"/>
    <xf numFmtId="166" fontId="5" fillId="0" borderId="0" xfId="4" applyNumberFormat="1" applyFont="1" applyFill="1" applyBorder="1" applyAlignment="1"/>
    <xf numFmtId="166" fontId="3" fillId="2" borderId="1" xfId="2" applyNumberFormat="1" applyFill="1" applyBorder="1"/>
    <xf numFmtId="9" fontId="0" fillId="0" borderId="0" xfId="4" applyFont="1"/>
    <xf numFmtId="9" fontId="3" fillId="2" borderId="1" xfId="2" applyNumberFormat="1" applyFill="1" applyBorder="1"/>
    <xf numFmtId="0" fontId="3" fillId="0" borderId="0" xfId="2" applyAlignment="1">
      <alignment horizontal="left"/>
    </xf>
  </cellXfs>
  <cellStyles count="5">
    <cellStyle name="Currency" xfId="1" builtinId="4"/>
    <cellStyle name="Currency 3" xfId="3"/>
    <cellStyle name="Normal" xfId="0" builtinId="0"/>
    <cellStyle name="Normal 4" xfId="2"/>
    <cellStyle name="Percent" xfId="4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3.xml"/><Relationship Id="rId5" Type="http://schemas.openxmlformats.org/officeDocument/2006/relationships/pivotCacheDefinition" Target="pivotCache/pivotCacheDefinition2.xml"/><Relationship Id="rId10" Type="http://schemas.openxmlformats.org/officeDocument/2006/relationships/calcChain" Target="calcChain.xml"/><Relationship Id="rId4" Type="http://schemas.openxmlformats.org/officeDocument/2006/relationships/pivotCacheDefinition" Target="pivotCache/pivotCacheDefinition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slee211/OneDrive/5008.%20Spring%202018/MISM2115-Intro%20to%20MIS/Hands-on%20Exercises/Hands%20On%20assignment%20matrix%20-%20SPRING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 PAGE"/>
      <sheetName val="MY GRADES"/>
      <sheetName val="GRADE TRACKING"/>
      <sheetName val="e02p2Bonus.xlsx"/>
      <sheetName val="e02p1AutoSales.xlsx"/>
      <sheetName val="e02m1Payroll.xlsx"/>
      <sheetName val="e03p1Utilities.xlsx"/>
      <sheetName val="e04m2FineArt.xlsx"/>
      <sheetName val="REAL ESTATE"/>
      <sheetName val="Budget"/>
      <sheetName val="Reading Performance Scores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dmin" refreshedDate="43287.922874999997" createdVersion="6" refreshedVersion="6" minRefreshableVersion="3" recordCount="202">
  <cacheSource type="worksheet">
    <worksheetSource ref="D1:H203" sheet="e04m2FineArt.xlsx"/>
  </cacheSource>
  <cacheFields count="5">
    <cacheField name="Type" numFmtId="0">
      <sharedItems/>
    </cacheField>
    <cacheField name="Edition Size" numFmtId="0">
      <sharedItems containsString="0" containsBlank="1" containsNumber="1" containsInteger="1" minValue="25" maxValue="6000"/>
    </cacheField>
    <cacheField name="Release Date" numFmtId="17">
      <sharedItems containsSemiMixedTypes="0" containsNonDate="0" containsDate="1" containsString="0" minDate="1985-08-01T00:00:00" maxDate="2012-12-02T00:00:00"/>
    </cacheField>
    <cacheField name="Issue Price" numFmtId="0">
      <sharedItems containsSemiMixedTypes="0" containsString="0" containsNumber="1" containsInteger="1" minValue="20" maxValue="2950"/>
    </cacheField>
    <cacheField name="Sold Out" numFmtId="0">
      <sharedItems containsBlank="1" count="3">
        <s v="Yes"/>
        <m/>
        <s v="Limited Availability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Admin" refreshedDate="43287.949559606481" createdVersion="6" refreshedVersion="6" minRefreshableVersion="3" recordCount="81">
  <cacheSource type="worksheet">
    <worksheetSource ref="A1:J82" sheet="Real Estate"/>
  </cacheSource>
  <cacheFields count="10">
    <cacheField name="Number" numFmtId="0">
      <sharedItems containsSemiMixedTypes="0" containsString="0" containsNumber="1" containsInteger="1" minValue="1" maxValue="81"/>
    </cacheField>
    <cacheField name="Address" numFmtId="0">
      <sharedItems count="81">
        <s v="8687 Kenwood Road"/>
        <s v="11 West Oak Circle"/>
        <s v="314 Timp View Drive"/>
        <s v="614 West Cedar Drive"/>
        <s v="750 South Apple Way"/>
        <s v="7 Kingston Court"/>
        <s v="618 West Cedar Drive"/>
        <s v="321 North Choctaw"/>
        <s v="1370 Pinellas Road"/>
        <s v="1971 Glenview Road"/>
        <s v="15 West Oak Circle"/>
        <s v="575 South Choctaw"/>
        <s v="10995 SW 88 Court"/>
        <s v="143 North Mountain View"/>
        <s v="29 East Oak Circle"/>
        <s v="8030 Steeplechase Drive"/>
        <s v="2006 Cutwater Court"/>
        <s v="9876 South Sunset Avenue"/>
        <s v="321 West Walnut Grove"/>
        <s v="4081 Lybyer Avenue"/>
        <s v="1900 Glenview Road"/>
        <s v="9000 South Sunset Avenue"/>
        <s v="8432 South Sunset Avenue"/>
        <s v="831 South Weber"/>
        <s v="714 Timp View Lane"/>
        <s v="240 East Jefferson Way"/>
        <s v="224 Rockaway Street"/>
        <s v="260 East Jefferson Way"/>
        <s v="290 East Jefferson Way"/>
        <s v="8307 S Indian River Drive"/>
        <s v="123 Ivy Lane"/>
        <s v="9408 Forest Hills Circle"/>
        <s v="245 Ivy Lane"/>
        <s v="11971 SW 269 Terrace"/>
        <s v="1857 Pine Drive"/>
        <s v="3461 East Lindon Way"/>
        <s v="16235 Orange Boulevard"/>
        <s v="614 Lincoln Drive"/>
        <s v="2448 Woodacres Road"/>
        <s v="401 Pinecone Circle"/>
        <s v="421 Ivy Lane"/>
        <s v="765 East Sheridan Lane"/>
        <s v="61 East Walnut Grove"/>
        <s v="1414 N Sheridan Road"/>
        <s v="487 Blue Skies Drive"/>
        <s v="10700 Lake Shore Lane"/>
        <s v="73 East Oak Street"/>
        <s v="81 Island Drive South"/>
        <s v="3412 Kilmer Street"/>
        <s v="605 Reservoir Drive"/>
        <s v="77 East Oak Street"/>
        <s v="400 Ivy Lane"/>
        <s v="1 Southampton Place"/>
        <s v="3418 North Sunset Lane"/>
        <s v="1892 North 250 West"/>
        <s v="1629 NW 43rd Street"/>
        <s v="3400 North Sunset Lane"/>
        <s v="876 South California Way"/>
        <s v="21 Compass Road"/>
        <s v="34 West Oakley Drive"/>
        <s v="30 Kent Road"/>
        <s v="140 East 3rd Street"/>
        <s v="160 West 5th Street"/>
        <s v="240 West 5th Street"/>
        <s v="520 E Spring Street"/>
        <s v="678 Mountain Circle"/>
        <s v="3490 North Sunset Lane"/>
        <s v="4916 Rock Spring Road"/>
        <s v="8923 Harris Drive"/>
        <s v="876 West Hadley Way"/>
        <s v="1132 SW 52nd Street"/>
        <s v="416 East Oak"/>
        <s v="10 Vestal Drive"/>
        <s v="425 East Oak"/>
        <s v="876 West Holiday"/>
        <s v="103 Jasper Drive"/>
        <s v="516 East Oak"/>
        <s v="123 Oak Avenue"/>
        <s v="600 Ivy Lane"/>
        <s v="144 Oak Avenue"/>
        <s v="1600 Reeves Street"/>
      </sharedItems>
    </cacheField>
    <cacheField name="City" numFmtId="0">
      <sharedItems count="5">
        <s v="Cedar Hills"/>
        <s v="American Fork"/>
        <s v="Lehi"/>
        <s v="Alpine"/>
        <s v="Eagle Mountain"/>
      </sharedItems>
    </cacheField>
    <cacheField name="Selling Agent" numFmtId="0">
      <sharedItems/>
    </cacheField>
    <cacheField name="Asking Price" numFmtId="165">
      <sharedItems containsSemiMixedTypes="0" containsString="0" containsNumber="1" containsInteger="1" minValue="110000" maxValue="1500120"/>
    </cacheField>
    <cacheField name="Selling Price" numFmtId="165">
      <sharedItems containsSemiMixedTypes="0" containsString="0" containsNumber="1" containsInteger="1" minValue="106000" maxValue="1400000"/>
    </cacheField>
    <cacheField name="% of Asking Price" numFmtId="165">
      <sharedItems containsNonDate="0" containsString="0" containsBlank="1" count="1">
        <m/>
      </sharedItems>
    </cacheField>
    <cacheField name="Listing Date" numFmtId="14">
      <sharedItems containsSemiMixedTypes="0" containsNonDate="0" containsDate="1" containsString="0" minDate="2018-04-01T00:00:00" maxDate="2018-07-01T00:00:00"/>
    </cacheField>
    <cacheField name="Sale Date" numFmtId="14">
      <sharedItems containsSemiMixedTypes="0" containsNonDate="0" containsDate="1" containsString="0" minDate="2018-04-30T00:00:00" maxDate="2018-12-01T00:00:00"/>
    </cacheField>
    <cacheField name="Days on Market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r:id="rId1" refreshedBy="Admin" refreshedDate="43287.968176273149" createdVersion="6" refreshedVersion="6" minRefreshableVersion="3" recordCount="81">
  <cacheSource type="worksheet">
    <worksheetSource ref="B1:J82" sheet="Real Estate"/>
  </cacheSource>
  <cacheFields count="9">
    <cacheField name="Address" numFmtId="0">
      <sharedItems/>
    </cacheField>
    <cacheField name="City" numFmtId="0">
      <sharedItems/>
    </cacheField>
    <cacheField name="Selling Agent" numFmtId="0">
      <sharedItems count="10">
        <s v="Hernandez"/>
        <s v="Carey"/>
        <s v="Goodrich"/>
        <s v="Lugo"/>
        <s v="Minkus"/>
        <s v="Merkin"/>
        <s v="Pijuan"/>
        <s v="Reuter"/>
        <s v="Bethune"/>
        <s v="Hen"/>
      </sharedItems>
    </cacheField>
    <cacheField name="Asking Price" numFmtId="165">
      <sharedItems containsSemiMixedTypes="0" containsString="0" containsNumber="1" containsInteger="1" minValue="110000" maxValue="1500120"/>
    </cacheField>
    <cacheField name="Selling Price" numFmtId="165">
      <sharedItems containsSemiMixedTypes="0" containsString="0" containsNumber="1" containsInteger="1" minValue="106000" maxValue="1400000"/>
    </cacheField>
    <cacheField name="% of Asking Price" numFmtId="166">
      <sharedItems containsSemiMixedTypes="0" containsString="0" containsNumber="1" minValue="3.481127998133356E-3" maxValue="4.7473724841452819E-2"/>
    </cacheField>
    <cacheField name="Listing Date" numFmtId="14">
      <sharedItems containsSemiMixedTypes="0" containsNonDate="0" containsDate="1" containsString="0" minDate="2018-04-01T00:00:00" maxDate="2018-07-01T00:00:00"/>
    </cacheField>
    <cacheField name="Sale Date" numFmtId="14">
      <sharedItems containsSemiMixedTypes="0" containsNonDate="0" containsDate="1" containsString="0" minDate="2018-04-30T00:00:00" maxDate="2018-12-01T00:00:00"/>
    </cacheField>
    <cacheField name="Days on Market" numFmtId="0">
      <sharedItems containsSemiMixedTypes="0" containsString="0" containsNumber="1" containsInteger="1" minValue="1" maxValue="20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2">
  <r>
    <s v="Anniversary Edition"/>
    <n v="35"/>
    <d v="2011-07-01T00:00:00"/>
    <n v="950"/>
    <x v="0"/>
  </r>
  <r>
    <s v="Anniversary Edition"/>
    <n v="152"/>
    <d v="2011-07-01T00:00:00"/>
    <n v="495"/>
    <x v="1"/>
  </r>
  <r>
    <s v="Anniversary Edition"/>
    <n v="228"/>
    <d v="2009-12-01T00:00:00"/>
    <n v="495"/>
    <x v="1"/>
  </r>
  <r>
    <s v="Anniversary Edition"/>
    <n v="204"/>
    <d v="2005-10-01T00:00:00"/>
    <n v="425"/>
    <x v="0"/>
  </r>
  <r>
    <s v="Anniversary Edition Canvas"/>
    <n v="250"/>
    <d v="2012-09-01T00:00:00"/>
    <n v="475"/>
    <x v="1"/>
  </r>
  <r>
    <s v="Anniversary Edition Canvas"/>
    <n v="300"/>
    <d v="2010-07-01T00:00:00"/>
    <n v="495"/>
    <x v="1"/>
  </r>
  <r>
    <s v="Anniversary Edition Canvas"/>
    <n v="450"/>
    <d v="2010-04-01T00:00:00"/>
    <n v="425"/>
    <x v="1"/>
  </r>
  <r>
    <s v="Anniversary Edition Canvas"/>
    <n v="501"/>
    <d v="2008-05-01T00:00:00"/>
    <n v="525"/>
    <x v="1"/>
  </r>
  <r>
    <s v="Anniversary Edition Canvas"/>
    <n v="375"/>
    <d v="2002-10-01T00:00:00"/>
    <n v="395"/>
    <x v="0"/>
  </r>
  <r>
    <s v="Anniversary Edition Canvas"/>
    <n v="250"/>
    <d v="2012-05-01T00:00:00"/>
    <n v="245"/>
    <x v="1"/>
  </r>
  <r>
    <s v="Anniversary Edition Canvas"/>
    <n v="550"/>
    <d v="2009-08-01T00:00:00"/>
    <n v="295"/>
    <x v="0"/>
  </r>
  <r>
    <s v="Anniversary Edition Canvas"/>
    <n v="600"/>
    <d v="2007-11-01T00:00:00"/>
    <n v="425"/>
    <x v="0"/>
  </r>
  <r>
    <s v="Anniversary Edition Canvas"/>
    <n v="350"/>
    <d v="2010-11-01T00:00:00"/>
    <n v="395"/>
    <x v="1"/>
  </r>
  <r>
    <s v="Anniversary Edition Canvas"/>
    <n v="450"/>
    <d v="2006-08-01T00:00:00"/>
    <n v="650"/>
    <x v="0"/>
  </r>
  <r>
    <s v="Anniversary Edition Canvas"/>
    <n v="200"/>
    <d v="2012-03-01T00:00:00"/>
    <n v="695"/>
    <x v="1"/>
  </r>
  <r>
    <s v="Book &amp; Print"/>
    <n v="3600"/>
    <d v="1994-06-01T00:00:00"/>
    <n v="195"/>
    <x v="0"/>
  </r>
  <r>
    <s v="Hand Colored Print"/>
    <n v="250"/>
    <d v="2000-09-01T00:00:00"/>
    <n v="750"/>
    <x v="1"/>
  </r>
  <r>
    <s v="Hand Colored Print"/>
    <n v="200"/>
    <d v="2003-06-01T00:00:00"/>
    <n v="750"/>
    <x v="0"/>
  </r>
  <r>
    <s v="LEP Collector's Edition"/>
    <n v="150"/>
    <d v="2000-04-01T00:00:00"/>
    <n v="495"/>
    <x v="0"/>
  </r>
  <r>
    <s v="Limited Edition Canvas"/>
    <n v="250"/>
    <d v="2008-08-01T00:00:00"/>
    <n v="525"/>
    <x v="0"/>
  </r>
  <r>
    <s v="Limited Edition Canvas"/>
    <n v="450"/>
    <d v="2008-12-01T00:00:00"/>
    <n v="395"/>
    <x v="1"/>
  </r>
  <r>
    <s v="Limited Edition Canvas"/>
    <n v="275"/>
    <d v="2000-10-01T00:00:00"/>
    <n v="795"/>
    <x v="0"/>
  </r>
  <r>
    <s v="Limited Edition Canvas"/>
    <n v="250"/>
    <d v="2009-10-01T00:00:00"/>
    <n v="295"/>
    <x v="0"/>
  </r>
  <r>
    <s v="Limited Edition Canvas"/>
    <n v="550"/>
    <d v="2006-12-01T00:00:00"/>
    <n v="150"/>
    <x v="0"/>
  </r>
  <r>
    <s v="Limited Edition Canvas"/>
    <n v="375"/>
    <d v="2008-09-01T00:00:00"/>
    <n v="495"/>
    <x v="1"/>
  </r>
  <r>
    <s v="Limited Edition Canvas"/>
    <n v="300"/>
    <d v="2004-01-01T00:00:00"/>
    <n v="495"/>
    <x v="2"/>
  </r>
  <r>
    <s v="Limited Edition Canvas"/>
    <n v="450"/>
    <d v="2001-10-01T00:00:00"/>
    <n v="495"/>
    <x v="0"/>
  </r>
  <r>
    <s v="Limited Edition Canvas"/>
    <n v="275"/>
    <d v="2002-07-01T00:00:00"/>
    <n v="695"/>
    <x v="0"/>
  </r>
  <r>
    <s v="Limited Edition Canvas"/>
    <n v="375"/>
    <d v="2008-04-01T00:00:00"/>
    <n v="225"/>
    <x v="0"/>
  </r>
  <r>
    <s v="Limited Edition Canvas"/>
    <n v="400"/>
    <d v="2007-09-01T00:00:00"/>
    <n v="495"/>
    <x v="1"/>
  </r>
  <r>
    <s v="Limited Edition Canvas"/>
    <m/>
    <d v="2002-06-01T00:00:00"/>
    <n v="695"/>
    <x v="0"/>
  </r>
  <r>
    <s v="Limited Edition Canvas"/>
    <n v="1250"/>
    <d v="1998-11-01T00:00:00"/>
    <n v="295"/>
    <x v="0"/>
  </r>
  <r>
    <s v="Limited Edition Canvas"/>
    <n v="200"/>
    <d v="2012-06-01T00:00:00"/>
    <n v="395"/>
    <x v="1"/>
  </r>
  <r>
    <s v="Limited Edition Canvas"/>
    <n v="550"/>
    <d v="2007-06-01T00:00:00"/>
    <n v="295"/>
    <x v="0"/>
  </r>
  <r>
    <s v="Limited Edition Canvas"/>
    <n v="350"/>
    <d v="2006-01-01T00:00:00"/>
    <n v="325"/>
    <x v="2"/>
  </r>
  <r>
    <s v="Limited Edition Canvas"/>
    <n v="375"/>
    <d v="2003-10-01T00:00:00"/>
    <n v="395"/>
    <x v="0"/>
  </r>
  <r>
    <s v="Limited Edition Canvas"/>
    <n v="375"/>
    <d v="2005-06-01T00:00:00"/>
    <n v="595"/>
    <x v="2"/>
  </r>
  <r>
    <s v="Limited Edition Canvas"/>
    <n v="350"/>
    <d v="2006-09-01T00:00:00"/>
    <n v="375"/>
    <x v="0"/>
  </r>
  <r>
    <s v="Limited Edition Canvas"/>
    <n v="250"/>
    <d v="2006-04-01T00:00:00"/>
    <n v="775"/>
    <x v="2"/>
  </r>
  <r>
    <s v="Limited Edition Canvas"/>
    <n v="250"/>
    <d v="2002-01-01T00:00:00"/>
    <n v="325"/>
    <x v="0"/>
  </r>
  <r>
    <s v="Limited Edition Canvas"/>
    <n v="450"/>
    <d v="2007-10-01T00:00:00"/>
    <n v="225"/>
    <x v="0"/>
  </r>
  <r>
    <s v="Limited Edition Canvas"/>
    <n v="325"/>
    <d v="2009-02-01T00:00:00"/>
    <n v="595"/>
    <x v="1"/>
  </r>
  <r>
    <s v="Limited Edition Canvas"/>
    <n v="250"/>
    <d v="2012-11-01T00:00:00"/>
    <n v="475"/>
    <x v="1"/>
  </r>
  <r>
    <s v="Limited Edition Canvas"/>
    <n v="300"/>
    <d v="2004-08-01T00:00:00"/>
    <n v="495"/>
    <x v="2"/>
  </r>
  <r>
    <s v="Limited Edition Canvas"/>
    <n v="350"/>
    <d v="2003-06-01T00:00:00"/>
    <n v="295"/>
    <x v="0"/>
  </r>
  <r>
    <s v="Limited Edition Canvas"/>
    <n v="250"/>
    <d v="2012-10-01T00:00:00"/>
    <n v="245"/>
    <x v="1"/>
  </r>
  <r>
    <s v="Limited Edition Canvas"/>
    <n v="550"/>
    <d v="2007-04-01T00:00:00"/>
    <n v="295"/>
    <x v="0"/>
  </r>
  <r>
    <s v="Limited Edition Canvas"/>
    <n v="300"/>
    <d v="2005-03-01T00:00:00"/>
    <n v="395"/>
    <x v="0"/>
  </r>
  <r>
    <s v="Limited Edition Canvas"/>
    <n v="250"/>
    <d v="2011-05-01T00:00:00"/>
    <n v="495"/>
    <x v="1"/>
  </r>
  <r>
    <s v="Limited Edition Canvas"/>
    <n v="450"/>
    <d v="2001-06-01T00:00:00"/>
    <n v="595"/>
    <x v="2"/>
  </r>
  <r>
    <s v="Limited Edition Canvas"/>
    <n v="150"/>
    <d v="2003-01-01T00:00:00"/>
    <n v="295"/>
    <x v="0"/>
  </r>
  <r>
    <s v="Limited Edition Canvas"/>
    <n v="275"/>
    <d v="2004-01-01T00:00:00"/>
    <n v="250"/>
    <x v="0"/>
  </r>
  <r>
    <s v="Limited Edition Canvas"/>
    <n v="450"/>
    <d v="2004-08-01T00:00:00"/>
    <n v="260"/>
    <x v="0"/>
  </r>
  <r>
    <s v="Limited Edition Canvas"/>
    <n v="200"/>
    <d v="2002-10-01T00:00:00"/>
    <n v="650"/>
    <x v="0"/>
  </r>
  <r>
    <s v="Limited Edition Canvas"/>
    <n v="650"/>
    <d v="2007-03-01T00:00:00"/>
    <n v="395"/>
    <x v="0"/>
  </r>
  <r>
    <s v="Limited Edition Canvas"/>
    <n v="550"/>
    <d v="2007-05-01T00:00:00"/>
    <n v="550"/>
    <x v="1"/>
  </r>
  <r>
    <s v="Limited Edition Canvas"/>
    <n v="175"/>
    <d v="2005-05-01T00:00:00"/>
    <n v="475"/>
    <x v="0"/>
  </r>
  <r>
    <s v="Limited Edition Canvas"/>
    <n v="300"/>
    <d v="2011-02-01T00:00:00"/>
    <n v="695"/>
    <x v="1"/>
  </r>
  <r>
    <s v="Limited Edition Canvas"/>
    <n v="250"/>
    <d v="2004-06-01T00:00:00"/>
    <n v="1595"/>
    <x v="0"/>
  </r>
  <r>
    <s v="Limited Edition Canvas"/>
    <n v="275"/>
    <d v="2010-09-01T00:00:00"/>
    <n v="325"/>
    <x v="1"/>
  </r>
  <r>
    <s v="Limited Edition Canvas"/>
    <n v="175"/>
    <d v="2006-03-01T00:00:00"/>
    <n v="650"/>
    <x v="0"/>
  </r>
  <r>
    <s v="Limited Edition Canvas"/>
    <n v="200"/>
    <d v="2011-09-01T00:00:00"/>
    <n v="495"/>
    <x v="1"/>
  </r>
  <r>
    <s v="Limited Edition Canvas"/>
    <n v="250"/>
    <d v="2001-01-01T00:00:00"/>
    <n v="295"/>
    <x v="0"/>
  </r>
  <r>
    <s v="Limited Edition Canvas"/>
    <n v="250"/>
    <d v="2005-10-01T00:00:00"/>
    <n v="250"/>
    <x v="2"/>
  </r>
  <r>
    <s v="Limited Edition Canvas"/>
    <n v="125"/>
    <d v="2009-08-01T00:00:00"/>
    <n v="495"/>
    <x v="1"/>
  </r>
  <r>
    <s v="Limited Edition Canvas"/>
    <n v="550"/>
    <d v="2008-03-01T00:00:00"/>
    <n v="545"/>
    <x v="2"/>
  </r>
  <r>
    <s v="Limited Edition Canvas"/>
    <n v="250"/>
    <d v="2010-02-01T00:00:00"/>
    <n v="750"/>
    <x v="2"/>
  </r>
  <r>
    <s v="Limited Edition Canvas"/>
    <n v="250"/>
    <d v="2009-05-01T00:00:00"/>
    <n v="495"/>
    <x v="1"/>
  </r>
  <r>
    <s v="Limited Edition Canvas"/>
    <n v="250"/>
    <d v="2011-11-01T00:00:00"/>
    <n v="295"/>
    <x v="1"/>
  </r>
  <r>
    <s v="Limited Edition Canvas"/>
    <n v="475"/>
    <d v="2003-03-01T00:00:00"/>
    <n v="650"/>
    <x v="0"/>
  </r>
  <r>
    <s v="Limited Edition Canvas"/>
    <n v="300"/>
    <d v="2004-10-01T00:00:00"/>
    <n v="495"/>
    <x v="0"/>
  </r>
  <r>
    <s v="Limited Edition Canvas"/>
    <n v="475"/>
    <d v="2001-04-01T00:00:00"/>
    <n v="495"/>
    <x v="2"/>
  </r>
  <r>
    <s v="Limited Edition Canvas"/>
    <n v="550"/>
    <d v="2008-01-01T00:00:00"/>
    <n v="525"/>
    <x v="1"/>
  </r>
  <r>
    <s v="Limited Edition Canvas"/>
    <n v="375"/>
    <d v="2001-07-01T00:00:00"/>
    <n v="645"/>
    <x v="2"/>
  </r>
  <r>
    <s v="Limited Edition Canvas"/>
    <n v="450"/>
    <d v="2003-09-01T00:00:00"/>
    <n v="695"/>
    <x v="1"/>
  </r>
  <r>
    <s v="Limited Edition Hand Colored Print"/>
    <n v="250"/>
    <d v="2001-08-01T00:00:00"/>
    <n v="695"/>
    <x v="0"/>
  </r>
  <r>
    <s v="Limited Edition Print"/>
    <n v="3500"/>
    <d v="2000-03-01T00:00:00"/>
    <n v="135"/>
    <x v="2"/>
  </r>
  <r>
    <s v="Limited Edition Print"/>
    <n v="950"/>
    <d v="1998-05-01T00:00:00"/>
    <n v="150"/>
    <x v="0"/>
  </r>
  <r>
    <s v="Limited Edition Print"/>
    <n v="950"/>
    <d v="1999-02-01T00:00:00"/>
    <n v="145"/>
    <x v="0"/>
  </r>
  <r>
    <s v="Limited Edition Print"/>
    <n v="1950"/>
    <d v="1999-08-01T00:00:00"/>
    <n v="275"/>
    <x v="0"/>
  </r>
  <r>
    <s v="Limited Edition Print"/>
    <n v="3000"/>
    <d v="2000-09-01T00:00:00"/>
    <n v="225"/>
    <x v="2"/>
  </r>
  <r>
    <s v="Limited Edition Print"/>
    <n v="650"/>
    <d v="2007-01-01T00:00:00"/>
    <n v="165"/>
    <x v="2"/>
  </r>
  <r>
    <s v="Limited Edition Print"/>
    <n v="3000"/>
    <d v="1995-09-01T00:00:00"/>
    <n v="195"/>
    <x v="0"/>
  </r>
  <r>
    <s v="Limited Edition Print"/>
    <n v="950"/>
    <d v="1998-03-01T00:00:00"/>
    <n v="150"/>
    <x v="0"/>
  </r>
  <r>
    <s v="Limited Edition Print"/>
    <n v="350"/>
    <d v="2005-09-01T00:00:00"/>
    <n v="195"/>
    <x v="0"/>
  </r>
  <r>
    <s v="Limited Edition Print"/>
    <n v="4500"/>
    <d v="1993-03-01T00:00:00"/>
    <n v="185"/>
    <x v="0"/>
  </r>
  <r>
    <s v="Limited Edition Print"/>
    <n v="500"/>
    <d v="1993-03-01T00:00:00"/>
    <n v="425"/>
    <x v="0"/>
  </r>
  <r>
    <s v="Limited Edition Print"/>
    <n v="3500"/>
    <d v="1996-10-01T00:00:00"/>
    <n v="245"/>
    <x v="0"/>
  </r>
  <r>
    <s v="Limited Edition Print"/>
    <n v="1000"/>
    <d v="1996-10-01T00:00:00"/>
    <n v="840"/>
    <x v="1"/>
  </r>
  <r>
    <s v="Limited Edition Print"/>
    <n v="950"/>
    <d v="1997-04-01T00:00:00"/>
    <n v="125"/>
    <x v="0"/>
  </r>
  <r>
    <s v="Limited Edition Print"/>
    <n v="4000"/>
    <d v="1994-08-01T00:00:00"/>
    <n v="195"/>
    <x v="0"/>
  </r>
  <r>
    <s v="Limited Edition Print"/>
    <n v="200"/>
    <d v="1994-08-01T00:00:00"/>
    <n v="800"/>
    <x v="0"/>
  </r>
  <r>
    <s v="Limited Edition Print"/>
    <n v="1250"/>
    <d v="2001-10-01T00:00:00"/>
    <n v="175"/>
    <x v="0"/>
  </r>
  <r>
    <s v="Limited Edition Print"/>
    <n v="550"/>
    <d v="2002-07-01T00:00:00"/>
    <n v="185"/>
    <x v="0"/>
  </r>
  <r>
    <s v="Limited Edition Print"/>
    <n v="450"/>
    <d v="2007-09-01T00:00:00"/>
    <n v="165"/>
    <x v="1"/>
  </r>
  <r>
    <s v="Limited Edition Print"/>
    <n v="2500"/>
    <d v="1995-06-01T00:00:00"/>
    <n v="145"/>
    <x v="2"/>
  </r>
  <r>
    <s v="Limited Edition Print"/>
    <n v="2500"/>
    <d v="1999-11-01T00:00:00"/>
    <n v="195"/>
    <x v="2"/>
  </r>
  <r>
    <s v="Limited Edition Print"/>
    <n v="300"/>
    <d v="1999-11-01T00:00:00"/>
    <n v="445"/>
    <x v="0"/>
  </r>
  <r>
    <s v="Limited Edition Print"/>
    <m/>
    <d v="2002-06-01T00:00:00"/>
    <n v="185"/>
    <x v="1"/>
  </r>
  <r>
    <s v="Limited Edition Print"/>
    <n v="4000"/>
    <d v="1993-08-01T00:00:00"/>
    <n v="184"/>
    <x v="0"/>
  </r>
  <r>
    <s v="Limited Edition Print"/>
    <n v="250"/>
    <d v="2012-06-01T00:00:00"/>
    <n v="195"/>
    <x v="1"/>
  </r>
  <r>
    <s v="Limited Edition Print"/>
    <n v="1820"/>
    <d v="2012-01-01T00:00:00"/>
    <n v="175"/>
    <x v="0"/>
  </r>
  <r>
    <s v="Limited Edition Print"/>
    <n v="950"/>
    <d v="1999-07-01T00:00:00"/>
    <n v="135"/>
    <x v="2"/>
  </r>
  <r>
    <s v="Limited Edition Print"/>
    <n v="750"/>
    <d v="2003-10-01T00:00:00"/>
    <n v="150"/>
    <x v="0"/>
  </r>
  <r>
    <s v="Limited Edition Print"/>
    <n v="850"/>
    <d v="1986-10-01T00:00:00"/>
    <n v="95"/>
    <x v="0"/>
  </r>
  <r>
    <s v="Limited Edition Print"/>
    <n v="850"/>
    <d v="1991-11-01T00:00:00"/>
    <n v="145"/>
    <x v="0"/>
  </r>
  <r>
    <s v="Limited Edition Print"/>
    <n v="450"/>
    <d v="1998-10-01T00:00:00"/>
    <n v="800"/>
    <x v="2"/>
  </r>
  <r>
    <s v="Limited Edition Print"/>
    <n v="550"/>
    <d v="2006-09-01T00:00:00"/>
    <n v="135"/>
    <x v="0"/>
  </r>
  <r>
    <s v="Limited Edition Print"/>
    <n v="450"/>
    <d v="2006-05-01T00:00:00"/>
    <n v="175"/>
    <x v="2"/>
  </r>
  <r>
    <s v="Limited Edition Print"/>
    <n v="750"/>
    <d v="2002-01-01T00:00:00"/>
    <n v="135"/>
    <x v="1"/>
  </r>
  <r>
    <s v="Limited Edition Print"/>
    <n v="850"/>
    <d v="1987-03-01T00:00:00"/>
    <n v="85"/>
    <x v="0"/>
  </r>
  <r>
    <s v="Limited Edition Print"/>
    <n v="3500"/>
    <d v="1986-10-01T00:00:00"/>
    <n v="80"/>
    <x v="0"/>
  </r>
  <r>
    <s v="Limited Edition Print"/>
    <n v="2500"/>
    <d v="1996-09-01T00:00:00"/>
    <n v="195"/>
    <x v="1"/>
  </r>
  <r>
    <s v="Limited Edition Print"/>
    <n v="1500"/>
    <d v="1991-08-01T00:00:00"/>
    <n v="175"/>
    <x v="0"/>
  </r>
  <r>
    <s v="Limited Edition Print"/>
    <n v="500"/>
    <d v="1991-08-01T00:00:00"/>
    <n v="375"/>
    <x v="0"/>
  </r>
  <r>
    <s v="Limited Edition Print"/>
    <n v="1500"/>
    <d v="1996-03-01T00:00:00"/>
    <n v="125"/>
    <x v="0"/>
  </r>
  <r>
    <s v="Limited Edition Print"/>
    <n v="1500"/>
    <d v="1999-05-01T00:00:00"/>
    <n v="150"/>
    <x v="0"/>
  </r>
  <r>
    <s v="Limited Edition Print"/>
    <n v="353"/>
    <d v="1999-07-01T00:00:00"/>
    <n v="330"/>
    <x v="0"/>
  </r>
  <r>
    <s v="Limited Edition Print"/>
    <n v="250"/>
    <d v="2012-11-01T00:00:00"/>
    <n v="165"/>
    <x v="1"/>
  </r>
  <r>
    <s v="Limited Edition Print"/>
    <n v="850"/>
    <d v="1991-03-01T00:00:00"/>
    <n v="115"/>
    <x v="0"/>
  </r>
  <r>
    <s v="Limited Edition Print"/>
    <n v="3000"/>
    <d v="1995-04-01T00:00:00"/>
    <n v="125"/>
    <x v="0"/>
  </r>
  <r>
    <s v="Limited Edition Print"/>
    <n v="650"/>
    <d v="2004-08-01T00:00:00"/>
    <n v="160"/>
    <x v="2"/>
  </r>
  <r>
    <s v="Limited Edition Print"/>
    <n v="550"/>
    <d v="2003-06-01T00:00:00"/>
    <n v="135"/>
    <x v="0"/>
  </r>
  <r>
    <s v="Limited Edition Print"/>
    <n v="1950"/>
    <d v="2000-03-01T00:00:00"/>
    <n v="185"/>
    <x v="2"/>
  </r>
  <r>
    <s v="Limited Edition Print"/>
    <n v="500"/>
    <d v="1990-09-01T00:00:00"/>
    <n v="350"/>
    <x v="0"/>
  </r>
  <r>
    <s v="Limited Edition Print"/>
    <n v="550"/>
    <d v="2005-03-01T00:00:00"/>
    <n v="150"/>
    <x v="2"/>
  </r>
  <r>
    <s v="Limited Edition Print"/>
    <n v="1950"/>
    <d v="1997-08-01T00:00:00"/>
    <n v="125"/>
    <x v="2"/>
  </r>
  <r>
    <s v="Limited Edition Print"/>
    <n v="3000"/>
    <d v="1995-04-01T00:00:00"/>
    <n v="125"/>
    <x v="0"/>
  </r>
  <r>
    <s v="Limited Edition Print"/>
    <n v="650"/>
    <d v="2001-06-01T00:00:00"/>
    <n v="165"/>
    <x v="0"/>
  </r>
  <r>
    <s v="Limited Edition Print"/>
    <n v="2000"/>
    <d v="1995-02-01T00:00:00"/>
    <n v="195"/>
    <x v="0"/>
  </r>
  <r>
    <s v="Limited Edition Print"/>
    <n v="6000"/>
    <d v="1994-02-01T00:00:00"/>
    <n v="165"/>
    <x v="0"/>
  </r>
  <r>
    <s v="Limited Edition Print"/>
    <n v="550"/>
    <d v="2003-01-01T00:00:00"/>
    <n v="135"/>
    <x v="0"/>
  </r>
  <r>
    <s v="Limited Edition Print"/>
    <n v="650"/>
    <d v="2004-01-01T00:00:00"/>
    <n v="140"/>
    <x v="2"/>
  </r>
  <r>
    <s v="Limited Edition Print"/>
    <n v="2500"/>
    <d v="1997-12-01T00:00:00"/>
    <n v="195"/>
    <x v="0"/>
  </r>
  <r>
    <s v="Limited Edition Print"/>
    <n v="200"/>
    <d v="1997-12-01T00:00:00"/>
    <n v="395"/>
    <x v="0"/>
  </r>
  <r>
    <s v="Limited Edition Print"/>
    <n v="550"/>
    <d v="2002-09-01T00:00:00"/>
    <n v="185"/>
    <x v="0"/>
  </r>
  <r>
    <s v="Limited Edition Print"/>
    <n v="850"/>
    <d v="1989-08-01T00:00:00"/>
    <n v="175"/>
    <x v="0"/>
  </r>
  <r>
    <s v="Limited Edition Print"/>
    <n v="2500"/>
    <d v="1996-01-01T00:00:00"/>
    <n v="125"/>
    <x v="0"/>
  </r>
  <r>
    <s v="Limited Edition Print"/>
    <n v="450"/>
    <d v="2007-05-01T00:00:00"/>
    <n v="165"/>
    <x v="2"/>
  </r>
  <r>
    <s v="Limited Edition Print"/>
    <n v="450"/>
    <d v="2005-05-01T00:00:00"/>
    <n v="145"/>
    <x v="0"/>
  </r>
  <r>
    <s v="Limited Edition Print"/>
    <n v="850"/>
    <d v="1989-12-01T00:00:00"/>
    <n v="145"/>
    <x v="0"/>
  </r>
  <r>
    <s v="Limited Edition Print"/>
    <n v="850"/>
    <d v="1990-12-01T00:00:00"/>
    <n v="160"/>
    <x v="0"/>
  </r>
  <r>
    <s v="Limited Edition Print"/>
    <n v="500"/>
    <d v="2011-02-01T00:00:00"/>
    <n v="225"/>
    <x v="1"/>
  </r>
  <r>
    <s v="Limited Edition Print"/>
    <n v="3500"/>
    <d v="1985-08-01T00:00:00"/>
    <n v="80"/>
    <x v="0"/>
  </r>
  <r>
    <s v="Limited Edition Print"/>
    <n v="450"/>
    <d v="1998-03-01T00:00:00"/>
    <n v="800"/>
    <x v="2"/>
  </r>
  <r>
    <s v="Limited Edition Print"/>
    <n v="350"/>
    <d v="2006-03-01T00:00:00"/>
    <n v="195"/>
    <x v="2"/>
  </r>
  <r>
    <s v="Limited Edition Print"/>
    <n v="850"/>
    <d v="1988-10-01T00:00:00"/>
    <n v="145"/>
    <x v="0"/>
  </r>
  <r>
    <s v="Limited Edition Print"/>
    <n v="200"/>
    <d v="2004-06-01T00:00:00"/>
    <n v="775"/>
    <x v="1"/>
  </r>
  <r>
    <s v="Limited Edition Print"/>
    <n v="2950"/>
    <d v="2000-02-01T00:00:00"/>
    <n v="160"/>
    <x v="0"/>
  </r>
  <r>
    <s v="Limited Edition Print"/>
    <n v="850"/>
    <d v="1992-12-01T00:00:00"/>
    <n v="125"/>
    <x v="0"/>
  </r>
  <r>
    <s v="Limited Edition Print"/>
    <n v="850"/>
    <d v="2001-01-01T00:00:00"/>
    <n v="135"/>
    <x v="0"/>
  </r>
  <r>
    <s v="Limited Edition Print"/>
    <n v="2500"/>
    <d v="1992-04-01T00:00:00"/>
    <n v="175"/>
    <x v="0"/>
  </r>
  <r>
    <s v="Limited Edition Print"/>
    <n v="2750"/>
    <d v="1993-09-01T00:00:00"/>
    <n v="375"/>
    <x v="0"/>
  </r>
  <r>
    <s v="Limited Edition Print"/>
    <n v="1500"/>
    <d v="1992-11-01T00:00:00"/>
    <n v="185"/>
    <x v="0"/>
  </r>
  <r>
    <s v="Limited Edition Print"/>
    <n v="500"/>
    <d v="1992-11-01T00:00:00"/>
    <n v="425"/>
    <x v="0"/>
  </r>
  <r>
    <s v="Limited Edition Print"/>
    <n v="3250"/>
    <d v="1993-06-01T00:00:00"/>
    <n v="125"/>
    <x v="0"/>
  </r>
  <r>
    <s v="Limited Edition Print"/>
    <n v="550"/>
    <d v="2010-02-01T00:00:00"/>
    <n v="250"/>
    <x v="1"/>
  </r>
  <r>
    <s v="Limited Edition Print"/>
    <n v="850"/>
    <d v="1988-03-01T00:00:00"/>
    <n v="145"/>
    <x v="0"/>
  </r>
  <r>
    <s v="Limited Edition Print"/>
    <n v="750"/>
    <d v="2003-03-01T00:00:00"/>
    <n v="185"/>
    <x v="0"/>
  </r>
  <r>
    <s v="Limited Edition Print"/>
    <n v="550"/>
    <d v="2004-10-01T00:00:00"/>
    <n v="160"/>
    <x v="2"/>
  </r>
  <r>
    <s v="Limited Edition Print"/>
    <n v="2950"/>
    <d v="1994-03-01T00:00:00"/>
    <n v="145"/>
    <x v="0"/>
  </r>
  <r>
    <s v="Limited Edition Print"/>
    <n v="650"/>
    <d v="1990-08-01T00:00:00"/>
    <n v="325"/>
    <x v="0"/>
  </r>
  <r>
    <s v="Limited Edition Print"/>
    <n v="750"/>
    <d v="2001-07-01T00:00:00"/>
    <n v="165"/>
    <x v="1"/>
  </r>
  <r>
    <s v="Limited Edition Print"/>
    <n v="2250"/>
    <d v="1993-01-01T00:00:00"/>
    <n v="150"/>
    <x v="0"/>
  </r>
  <r>
    <s v="Limited Edition Print"/>
    <n v="950"/>
    <d v="2003-09-01T00:00:00"/>
    <n v="160"/>
    <x v="2"/>
  </r>
  <r>
    <s v="Limited Edition Print"/>
    <n v="850"/>
    <d v="1986-09-01T00:00:00"/>
    <n v="125"/>
    <x v="0"/>
  </r>
  <r>
    <s v="Litho Hand Colored Print"/>
    <n v="150"/>
    <d v="2005-10-01T00:00:00"/>
    <n v="775"/>
    <x v="1"/>
  </r>
  <r>
    <s v="Masterwork Anniversary Edition"/>
    <n v="50"/>
    <d v="2010-07-01T00:00:00"/>
    <n v="995"/>
    <x v="2"/>
  </r>
  <r>
    <s v="Masterwork Anniversary Edition"/>
    <n v="300"/>
    <d v="2004-03-01T00:00:00"/>
    <n v="1750"/>
    <x v="0"/>
  </r>
  <r>
    <s v="Masterwork Anniversary Edition"/>
    <n v="75"/>
    <d v="2009-12-01T00:00:00"/>
    <n v="995"/>
    <x v="2"/>
  </r>
  <r>
    <s v="Masterwork Anniversary Edition"/>
    <n v="215"/>
    <d v="2005-01-01T00:00:00"/>
    <n v="1250"/>
    <x v="0"/>
  </r>
  <r>
    <s v="Masterwork Canvas Edition"/>
    <n v="50"/>
    <d v="2008-08-01T00:00:00"/>
    <n v="1450"/>
    <x v="0"/>
  </r>
  <r>
    <s v="Masterwork Canvas Edition"/>
    <n v="25"/>
    <d v="2012-03-01T00:00:00"/>
    <n v="1250"/>
    <x v="1"/>
  </r>
  <r>
    <s v="Masterwork Canvas Edition"/>
    <n v="250"/>
    <d v="2005-08-01T00:00:00"/>
    <n v="995"/>
    <x v="0"/>
  </r>
  <r>
    <s v="Masterwork Canvas Edition"/>
    <n v="50"/>
    <d v="2001-10-01T00:00:00"/>
    <n v="1495"/>
    <x v="0"/>
  </r>
  <r>
    <s v="Masterwork Canvas Edition"/>
    <n v="100"/>
    <d v="2002-07-01T00:00:00"/>
    <n v="1850"/>
    <x v="2"/>
  </r>
  <r>
    <s v="Masterwork Canvas Edition"/>
    <n v="25"/>
    <d v="2006-04-01T00:00:00"/>
    <n v="1450"/>
    <x v="0"/>
  </r>
  <r>
    <s v="Masterwork Canvas Edition"/>
    <n v="150"/>
    <d v="2011-05-01T00:00:00"/>
    <n v="950"/>
    <x v="1"/>
  </r>
  <r>
    <s v="Masterwork Canvas Edition"/>
    <n v="25"/>
    <d v="2009-08-01T00:00:00"/>
    <n v="995"/>
    <x v="0"/>
  </r>
  <r>
    <s v="Museum Edition Canvas"/>
    <n v="40"/>
    <d v="2011-02-01T00:00:00"/>
    <n v="2950"/>
    <x v="2"/>
  </r>
  <r>
    <s v="Open Edition Canvas"/>
    <m/>
    <d v="2012-04-01T00:00:00"/>
    <n v="395"/>
    <x v="1"/>
  </r>
  <r>
    <s v="Open Edition Canvas"/>
    <m/>
    <d v="2011-11-01T00:00:00"/>
    <n v="195"/>
    <x v="1"/>
  </r>
  <r>
    <s v="Open Edition Canvas"/>
    <m/>
    <d v="2010-12-01T00:00:00"/>
    <n v="125"/>
    <x v="1"/>
  </r>
  <r>
    <s v="Open Edition Print"/>
    <m/>
    <d v="1998-10-01T00:00:00"/>
    <n v="125"/>
    <x v="1"/>
  </r>
  <r>
    <s v="Open Edition Print"/>
    <m/>
    <d v="1999-03-01T00:00:00"/>
    <n v="95"/>
    <x v="1"/>
  </r>
  <r>
    <s v="Open Edition Print"/>
    <m/>
    <d v="1990-09-01T00:00:00"/>
    <n v="150"/>
    <x v="1"/>
  </r>
  <r>
    <s v="Open Edition Print"/>
    <m/>
    <d v="2005-09-01T00:00:00"/>
    <n v="30"/>
    <x v="1"/>
  </r>
  <r>
    <s v="Poster"/>
    <m/>
    <d v="2012-04-01T00:00:00"/>
    <n v="20"/>
    <x v="1"/>
  </r>
  <r>
    <s v="Poster"/>
    <m/>
    <d v="2002-09-01T00:00:00"/>
    <n v="20"/>
    <x v="1"/>
  </r>
  <r>
    <s v="Poster"/>
    <m/>
    <d v="2001-07-01T00:00:00"/>
    <n v="35"/>
    <x v="1"/>
  </r>
  <r>
    <s v="Poster"/>
    <m/>
    <d v="2001-07-01T00:00:00"/>
    <n v="35"/>
    <x v="1"/>
  </r>
  <r>
    <s v="Poster"/>
    <m/>
    <d v="2001-02-01T00:00:00"/>
    <n v="35"/>
    <x v="0"/>
  </r>
  <r>
    <s v="Smallwork Canvas Edition"/>
    <n v="350"/>
    <d v="2010-03-01T00:00:00"/>
    <n v="225"/>
    <x v="0"/>
  </r>
  <r>
    <s v="Smallwork Canvas Edition"/>
    <n v="300"/>
    <d v="2011-03-01T00:00:00"/>
    <n v="225"/>
    <x v="1"/>
  </r>
  <r>
    <s v="Smallwork Canvas Edition"/>
    <n v="375"/>
    <d v="2009-10-01T00:00:00"/>
    <n v="225"/>
    <x v="1"/>
  </r>
  <r>
    <s v="Smallwork Canvas Edition"/>
    <n v="250"/>
    <d v="2009-04-01T00:00:00"/>
    <n v="195"/>
    <x v="0"/>
  </r>
  <r>
    <s v="Smallwork Canvas Edition"/>
    <n v="450"/>
    <d v="2012-08-01T00:00:00"/>
    <n v="195"/>
    <x v="1"/>
  </r>
  <r>
    <s v="Smallwork Canvas Edition"/>
    <n v="350"/>
    <d v="2010-10-01T00:00:00"/>
    <n v="275"/>
    <x v="1"/>
  </r>
  <r>
    <s v="Smallwork Canvas Edition"/>
    <n v="250"/>
    <d v="2012-03-01T00:00:00"/>
    <n v="225"/>
    <x v="1"/>
  </r>
  <r>
    <s v="Smallwork Canvas Edition"/>
    <n v="450"/>
    <d v="2009-11-01T00:00:00"/>
    <n v="195"/>
    <x v="1"/>
  </r>
  <r>
    <s v="Smallwork Canvas Edition"/>
    <n v="450"/>
    <d v="2010-04-01T00:00:00"/>
    <n v="195"/>
    <x v="2"/>
  </r>
  <r>
    <s v="Smallwork Canvas Edition"/>
    <n v="450"/>
    <d v="2012-12-01T00:00:00"/>
    <n v="195"/>
    <x v="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1">
  <r>
    <n v="1"/>
    <x v="0"/>
    <x v="0"/>
    <s v="Hernandez"/>
    <n v="725000"/>
    <n v="645250"/>
    <x v="0"/>
    <d v="2018-04-01T00:00:00"/>
    <d v="2018-06-16T00:00:00"/>
    <m/>
  </r>
  <r>
    <n v="2"/>
    <x v="1"/>
    <x v="1"/>
    <s v="Carey"/>
    <n v="350000"/>
    <n v="340000"/>
    <x v="0"/>
    <d v="2018-04-01T00:00:00"/>
    <d v="2018-05-15T00:00:00"/>
    <m/>
  </r>
  <r>
    <n v="3"/>
    <x v="2"/>
    <x v="1"/>
    <s v="Goodrich"/>
    <n v="418000"/>
    <n v="400000"/>
    <x v="0"/>
    <d v="2018-04-01T00:00:00"/>
    <d v="2018-06-01T00:00:00"/>
    <m/>
  </r>
  <r>
    <n v="4"/>
    <x v="3"/>
    <x v="2"/>
    <s v="Lugo"/>
    <n v="215800"/>
    <n v="200000"/>
    <x v="0"/>
    <d v="2018-04-01T00:00:00"/>
    <d v="2018-05-25T00:00:00"/>
    <m/>
  </r>
  <r>
    <n v="5"/>
    <x v="4"/>
    <x v="1"/>
    <s v="Goodrich"/>
    <n v="385900"/>
    <n v="385900"/>
    <x v="0"/>
    <d v="2018-04-01T00:00:00"/>
    <d v="2018-04-30T00:00:00"/>
    <m/>
  </r>
  <r>
    <n v="6"/>
    <x v="5"/>
    <x v="3"/>
    <s v="Carey"/>
    <n v="500000"/>
    <n v="465000"/>
    <x v="0"/>
    <d v="2018-04-03T00:00:00"/>
    <d v="2018-06-10T00:00:00"/>
    <m/>
  </r>
  <r>
    <n v="7"/>
    <x v="6"/>
    <x v="2"/>
    <s v="Lugo"/>
    <n v="300000"/>
    <n v="290000"/>
    <x v="0"/>
    <d v="2018-04-03T00:00:00"/>
    <d v="2018-06-01T00:00:00"/>
    <m/>
  </r>
  <r>
    <n v="8"/>
    <x v="7"/>
    <x v="1"/>
    <s v="Minkus"/>
    <n v="565000"/>
    <n v="535000"/>
    <x v="0"/>
    <d v="2018-04-06T00:00:00"/>
    <d v="2018-09-30T00:00:00"/>
    <m/>
  </r>
  <r>
    <n v="9"/>
    <x v="8"/>
    <x v="3"/>
    <s v="Lugo"/>
    <n v="219000"/>
    <n v="215000"/>
    <x v="0"/>
    <d v="2018-04-08T00:00:00"/>
    <d v="2018-06-02T00:00:00"/>
    <m/>
  </r>
  <r>
    <n v="10"/>
    <x v="9"/>
    <x v="2"/>
    <s v="Minkus"/>
    <n v="165000"/>
    <n v="156750"/>
    <x v="0"/>
    <d v="2018-04-12T00:00:00"/>
    <d v="2018-06-12T00:00:00"/>
    <m/>
  </r>
  <r>
    <n v="11"/>
    <x v="10"/>
    <x v="1"/>
    <s v="Hernandez"/>
    <n v="325000"/>
    <n v="320000"/>
    <x v="0"/>
    <d v="2018-04-12T00:00:00"/>
    <d v="2018-05-30T00:00:00"/>
    <m/>
  </r>
  <r>
    <n v="12"/>
    <x v="11"/>
    <x v="3"/>
    <s v="Goodrich"/>
    <n v="750250"/>
    <n v="700000"/>
    <x v="0"/>
    <d v="2018-04-12T00:00:00"/>
    <d v="2018-11-01T00:00:00"/>
    <m/>
  </r>
  <r>
    <n v="13"/>
    <x v="12"/>
    <x v="2"/>
    <s v="Goodrich"/>
    <n v="110000"/>
    <n v="106000"/>
    <x v="0"/>
    <d v="2018-04-12T00:00:00"/>
    <d v="2018-07-03T00:00:00"/>
    <m/>
  </r>
  <r>
    <n v="14"/>
    <x v="13"/>
    <x v="1"/>
    <s v="Carey"/>
    <n v="314250"/>
    <n v="304000"/>
    <x v="0"/>
    <d v="2018-04-13T00:00:00"/>
    <d v="2018-08-05T00:00:00"/>
    <m/>
  </r>
  <r>
    <n v="15"/>
    <x v="14"/>
    <x v="1"/>
    <s v="Merkin"/>
    <n v="555000"/>
    <n v="500000"/>
    <x v="0"/>
    <d v="2018-04-13T00:00:00"/>
    <d v="2018-10-15T00:00:00"/>
    <m/>
  </r>
  <r>
    <n v="16"/>
    <x v="15"/>
    <x v="3"/>
    <s v="Merkin"/>
    <n v="450000"/>
    <n v="382500"/>
    <x v="0"/>
    <d v="2018-04-15T00:00:00"/>
    <d v="2018-06-30T00:00:00"/>
    <m/>
  </r>
  <r>
    <n v="17"/>
    <x v="16"/>
    <x v="3"/>
    <s v="Minkus"/>
    <n v="345000"/>
    <n v="339999"/>
    <x v="0"/>
    <d v="2018-04-18T00:00:00"/>
    <d v="2018-06-23T00:00:00"/>
    <m/>
  </r>
  <r>
    <n v="18"/>
    <x v="17"/>
    <x v="4"/>
    <s v="Hernandez"/>
    <n v="300000"/>
    <n v="300000"/>
    <x v="0"/>
    <d v="2018-04-18T00:00:00"/>
    <d v="2018-04-30T00:00:00"/>
    <m/>
  </r>
  <r>
    <n v="19"/>
    <x v="18"/>
    <x v="1"/>
    <s v="Goodrich"/>
    <n v="425000"/>
    <n v="415000"/>
    <x v="0"/>
    <d v="2018-04-18T00:00:00"/>
    <d v="2018-06-30T00:00:00"/>
    <m/>
  </r>
  <r>
    <n v="20"/>
    <x v="19"/>
    <x v="3"/>
    <s v="Minkus"/>
    <n v="325000"/>
    <n v="308750"/>
    <x v="0"/>
    <d v="2018-04-19T00:00:00"/>
    <d v="2018-07-02T00:00:00"/>
    <m/>
  </r>
  <r>
    <n v="21"/>
    <x v="20"/>
    <x v="2"/>
    <s v="Hernandez"/>
    <n v="325000"/>
    <n v="302250"/>
    <x v="0"/>
    <d v="2018-04-28T00:00:00"/>
    <d v="2018-06-01T00:00:00"/>
    <m/>
  </r>
  <r>
    <n v="22"/>
    <x v="21"/>
    <x v="4"/>
    <s v="Lugo"/>
    <n v="325000"/>
    <n v="320000"/>
    <x v="0"/>
    <d v="2018-04-28T00:00:00"/>
    <d v="2018-05-28T00:00:00"/>
    <m/>
  </r>
  <r>
    <n v="23"/>
    <x v="22"/>
    <x v="4"/>
    <s v="Minkus"/>
    <n v="285750"/>
    <n v="300000"/>
    <x v="0"/>
    <d v="2018-04-28T00:00:00"/>
    <d v="2018-06-03T00:00:00"/>
    <m/>
  </r>
  <r>
    <n v="24"/>
    <x v="23"/>
    <x v="1"/>
    <s v="Lugo"/>
    <n v="425815"/>
    <n v="400000"/>
    <x v="0"/>
    <d v="2018-04-28T00:00:00"/>
    <d v="2018-09-15T00:00:00"/>
    <m/>
  </r>
  <r>
    <n v="25"/>
    <x v="24"/>
    <x v="1"/>
    <s v="Goodrich"/>
    <n v="250000"/>
    <n v="232000"/>
    <x v="0"/>
    <d v="2018-04-29T00:00:00"/>
    <d v="2018-09-01T00:00:00"/>
    <m/>
  </r>
  <r>
    <n v="26"/>
    <x v="25"/>
    <x v="4"/>
    <s v="Lugo"/>
    <n v="515000"/>
    <n v="485750"/>
    <x v="0"/>
    <d v="2018-04-29T00:00:00"/>
    <d v="2018-08-25T00:00:00"/>
    <m/>
  </r>
  <r>
    <n v="27"/>
    <x v="26"/>
    <x v="3"/>
    <s v="Pijuan"/>
    <n v="400000"/>
    <n v="375000"/>
    <x v="0"/>
    <d v="2018-04-30T00:00:00"/>
    <d v="2018-06-19T00:00:00"/>
    <m/>
  </r>
  <r>
    <n v="28"/>
    <x v="27"/>
    <x v="4"/>
    <s v="Hernandez"/>
    <n v="450000"/>
    <n v="400000"/>
    <x v="0"/>
    <d v="2018-04-30T00:00:00"/>
    <d v="2018-10-01T00:00:00"/>
    <m/>
  </r>
  <r>
    <n v="29"/>
    <x v="28"/>
    <x v="4"/>
    <s v="Pijuan"/>
    <n v="310000"/>
    <n v="300000"/>
    <x v="0"/>
    <d v="2018-04-30T00:00:00"/>
    <d v="2018-07-01T00:00:00"/>
    <m/>
  </r>
  <r>
    <n v="30"/>
    <x v="29"/>
    <x v="2"/>
    <s v="Hernandez"/>
    <n v="250000"/>
    <n v="255000"/>
    <x v="0"/>
    <d v="2018-05-01T00:00:00"/>
    <d v="2018-06-18T00:00:00"/>
    <m/>
  </r>
  <r>
    <n v="31"/>
    <x v="30"/>
    <x v="4"/>
    <s v="Pijuan"/>
    <n v="375500"/>
    <n v="375500"/>
    <x v="0"/>
    <d v="2018-05-01T00:00:00"/>
    <d v="2018-05-05T00:00:00"/>
    <m/>
  </r>
  <r>
    <n v="32"/>
    <x v="31"/>
    <x v="0"/>
    <s v="Reuter"/>
    <n v="185500"/>
    <n v="179000"/>
    <x v="0"/>
    <d v="2018-05-01T00:00:00"/>
    <d v="2018-06-06T00:00:00"/>
    <m/>
  </r>
  <r>
    <n v="33"/>
    <x v="32"/>
    <x v="4"/>
    <s v="Goodrich"/>
    <n v="395000"/>
    <n v="375000"/>
    <x v="0"/>
    <d v="2018-05-01T00:00:00"/>
    <d v="2018-07-16T00:00:00"/>
    <m/>
  </r>
  <r>
    <n v="34"/>
    <x v="33"/>
    <x v="0"/>
    <s v="Carey"/>
    <n v="410000"/>
    <n v="397700"/>
    <x v="0"/>
    <d v="2018-05-01T00:00:00"/>
    <d v="2018-06-26T00:00:00"/>
    <m/>
  </r>
  <r>
    <n v="35"/>
    <x v="34"/>
    <x v="0"/>
    <s v="Hernandez"/>
    <n v="560700"/>
    <n v="550000"/>
    <x v="0"/>
    <d v="2018-05-01T00:00:00"/>
    <d v="2018-05-30T00:00:00"/>
    <m/>
  </r>
  <r>
    <n v="36"/>
    <x v="35"/>
    <x v="1"/>
    <s v="Reuter"/>
    <n v="450000"/>
    <n v="400000"/>
    <x v="0"/>
    <d v="2018-05-02T00:00:00"/>
    <d v="2018-09-30T00:00:00"/>
    <m/>
  </r>
  <r>
    <n v="37"/>
    <x v="36"/>
    <x v="0"/>
    <s v="Lugo"/>
    <n v="395000"/>
    <n v="380000"/>
    <x v="0"/>
    <d v="2018-05-05T00:00:00"/>
    <d v="2018-07-16T00:00:00"/>
    <m/>
  </r>
  <r>
    <n v="38"/>
    <x v="37"/>
    <x v="4"/>
    <s v="Reuter"/>
    <n v="475000"/>
    <n v="425250"/>
    <x v="0"/>
    <d v="2018-05-05T00:00:00"/>
    <d v="2018-09-23T00:00:00"/>
    <m/>
  </r>
  <r>
    <n v="39"/>
    <x v="38"/>
    <x v="2"/>
    <s v="Hernandez"/>
    <n v="450000"/>
    <n v="382500"/>
    <x v="0"/>
    <d v="2018-05-05T00:00:00"/>
    <d v="2018-06-16T00:00:00"/>
    <m/>
  </r>
  <r>
    <n v="40"/>
    <x v="39"/>
    <x v="3"/>
    <s v="Goodrich"/>
    <n v="1500120"/>
    <n v="1400000"/>
    <x v="0"/>
    <d v="2018-05-05T00:00:00"/>
    <d v="2018-09-30T00:00:00"/>
    <m/>
  </r>
  <r>
    <n v="41"/>
    <x v="40"/>
    <x v="4"/>
    <s v="Pijuan"/>
    <n v="500000"/>
    <n v="425000"/>
    <x v="0"/>
    <d v="2018-05-05T00:00:00"/>
    <d v="2018-11-15T00:00:00"/>
    <m/>
  </r>
  <r>
    <n v="42"/>
    <x v="41"/>
    <x v="4"/>
    <s v="Minkus"/>
    <n v="460750"/>
    <n v="435500"/>
    <x v="0"/>
    <d v="2018-05-05T00:00:00"/>
    <d v="2018-11-01T00:00:00"/>
    <m/>
  </r>
  <r>
    <n v="43"/>
    <x v="42"/>
    <x v="1"/>
    <s v="Goodrich"/>
    <n v="375000"/>
    <n v="376000"/>
    <x v="0"/>
    <d v="2018-05-06T00:00:00"/>
    <d v="2018-05-15T00:00:00"/>
    <m/>
  </r>
  <r>
    <n v="44"/>
    <x v="43"/>
    <x v="3"/>
    <s v="Pijuan"/>
    <n v="1250000"/>
    <n v="1225000"/>
    <x v="0"/>
    <d v="2018-05-12T00:00:00"/>
    <d v="2018-06-06T00:00:00"/>
    <m/>
  </r>
  <r>
    <n v="45"/>
    <x v="44"/>
    <x v="1"/>
    <s v="Goodrich"/>
    <n v="365750"/>
    <n v="355000"/>
    <x v="0"/>
    <d v="2018-05-13T00:00:00"/>
    <d v="2018-08-15T00:00:00"/>
    <m/>
  </r>
  <r>
    <n v="46"/>
    <x v="45"/>
    <x v="0"/>
    <s v="Carey"/>
    <n v="650000"/>
    <n v="598000"/>
    <x v="0"/>
    <d v="2018-05-15T00:00:00"/>
    <d v="2018-06-09T00:00:00"/>
    <m/>
  </r>
  <r>
    <n v="47"/>
    <x v="46"/>
    <x v="4"/>
    <s v="Merkin"/>
    <n v="325000"/>
    <n v="325000"/>
    <x v="0"/>
    <d v="2018-05-18T00:00:00"/>
    <d v="2018-05-31T00:00:00"/>
    <m/>
  </r>
  <r>
    <n v="48"/>
    <x v="47"/>
    <x v="3"/>
    <s v="Bethune"/>
    <n v="147800"/>
    <n v="150000"/>
    <x v="0"/>
    <d v="2018-05-22T00:00:00"/>
    <d v="2018-06-16T00:00:00"/>
    <m/>
  </r>
  <r>
    <n v="49"/>
    <x v="48"/>
    <x v="2"/>
    <s v="Carey"/>
    <n v="180000"/>
    <n v="175000"/>
    <x v="0"/>
    <d v="2018-05-23T00:00:00"/>
    <d v="2018-07-15T00:00:00"/>
    <m/>
  </r>
  <r>
    <n v="50"/>
    <x v="49"/>
    <x v="3"/>
    <s v="Reuter"/>
    <n v="310000"/>
    <n v="291400"/>
    <x v="0"/>
    <d v="2018-05-22T00:00:00"/>
    <d v="2018-06-29T00:00:00"/>
    <m/>
  </r>
  <r>
    <n v="51"/>
    <x v="50"/>
    <x v="4"/>
    <s v="Bethune"/>
    <n v="345000"/>
    <n v="335000"/>
    <x v="0"/>
    <d v="2018-05-23T00:00:00"/>
    <d v="2018-06-23T00:00:00"/>
    <m/>
  </r>
  <r>
    <n v="52"/>
    <x v="51"/>
    <x v="4"/>
    <s v="Bethune"/>
    <n v="375000"/>
    <n v="330000"/>
    <x v="0"/>
    <d v="2018-05-26T00:00:00"/>
    <d v="2018-08-30T00:00:00"/>
    <m/>
  </r>
  <r>
    <n v="53"/>
    <x v="52"/>
    <x v="2"/>
    <s v="Goodrich"/>
    <n v="215000"/>
    <n v="195000"/>
    <x v="0"/>
    <d v="2018-05-28T00:00:00"/>
    <d v="2018-06-18T00:00:00"/>
    <m/>
  </r>
  <r>
    <n v="54"/>
    <x v="53"/>
    <x v="4"/>
    <s v="Bethune"/>
    <n v="450000"/>
    <n v="400000"/>
    <x v="0"/>
    <d v="2018-05-28T00:00:00"/>
    <d v="2018-08-15T00:00:00"/>
    <m/>
  </r>
  <r>
    <n v="55"/>
    <x v="54"/>
    <x v="1"/>
    <s v="Carey"/>
    <n v="315250"/>
    <n v="300000"/>
    <x v="0"/>
    <d v="2018-05-28T00:00:00"/>
    <d v="2018-08-01T00:00:00"/>
    <m/>
  </r>
  <r>
    <n v="56"/>
    <x v="55"/>
    <x v="0"/>
    <s v="Carey"/>
    <n v="475000"/>
    <n v="450000"/>
    <x v="0"/>
    <d v="2018-05-31T00:00:00"/>
    <d v="2018-08-19T00:00:00"/>
    <m/>
  </r>
  <r>
    <n v="57"/>
    <x v="56"/>
    <x v="4"/>
    <s v="Merkin"/>
    <n v="400000"/>
    <n v="375000"/>
    <x v="0"/>
    <d v="2018-05-31T00:00:00"/>
    <d v="2018-07-15T00:00:00"/>
    <m/>
  </r>
  <r>
    <n v="58"/>
    <x v="57"/>
    <x v="1"/>
    <s v="Hen"/>
    <n v="316000"/>
    <n v="316000"/>
    <x v="0"/>
    <d v="2018-05-31T00:00:00"/>
    <d v="2018-06-30T00:00:00"/>
    <m/>
  </r>
  <r>
    <n v="59"/>
    <x v="58"/>
    <x v="0"/>
    <s v="Merkin"/>
    <n v="289900"/>
    <n v="279000"/>
    <x v="0"/>
    <d v="2018-05-31T00:00:00"/>
    <d v="2018-06-01T00:00:00"/>
    <m/>
  </r>
  <r>
    <n v="60"/>
    <x v="59"/>
    <x v="1"/>
    <s v="Carey"/>
    <n v="345000"/>
    <n v="330000"/>
    <x v="0"/>
    <d v="2018-06-01T00:00:00"/>
    <d v="2018-08-15T00:00:00"/>
    <m/>
  </r>
  <r>
    <n v="61"/>
    <x v="60"/>
    <x v="2"/>
    <s v="Bethune"/>
    <n v="259900"/>
    <n v="246905"/>
    <x v="0"/>
    <d v="2018-06-02T00:00:00"/>
    <d v="2018-09-02T00:00:00"/>
    <m/>
  </r>
  <r>
    <n v="62"/>
    <x v="61"/>
    <x v="4"/>
    <s v="Hen"/>
    <n v="399000"/>
    <n v="350000"/>
    <x v="0"/>
    <d v="2018-06-02T00:00:00"/>
    <d v="2018-11-30T00:00:00"/>
    <m/>
  </r>
  <r>
    <n v="63"/>
    <x v="62"/>
    <x v="4"/>
    <s v="Carey"/>
    <n v="410000"/>
    <n v="350750"/>
    <x v="0"/>
    <d v="2018-06-03T00:00:00"/>
    <d v="2018-10-15T00:00:00"/>
    <m/>
  </r>
  <r>
    <n v="64"/>
    <x v="63"/>
    <x v="4"/>
    <s v="Reuter"/>
    <n v="285750"/>
    <n v="300000"/>
    <x v="0"/>
    <d v="2018-06-05T00:00:00"/>
    <d v="2018-07-01T00:00:00"/>
    <m/>
  </r>
  <r>
    <n v="65"/>
    <x v="64"/>
    <x v="3"/>
    <s v="Minkus"/>
    <n v="189900"/>
    <n v="186102"/>
    <x v="0"/>
    <d v="2018-06-06T00:00:00"/>
    <d v="2018-07-26T00:00:00"/>
    <m/>
  </r>
  <r>
    <n v="66"/>
    <x v="65"/>
    <x v="1"/>
    <s v="Goodrich"/>
    <n v="335000"/>
    <n v="330000"/>
    <x v="0"/>
    <d v="2018-06-10T00:00:00"/>
    <d v="2018-09-15T00:00:00"/>
    <m/>
  </r>
  <r>
    <n v="67"/>
    <x v="66"/>
    <x v="4"/>
    <s v="Minkus"/>
    <n v="250000"/>
    <n v="275000"/>
    <x v="0"/>
    <d v="2018-06-12T00:00:00"/>
    <d v="2018-06-25T00:00:00"/>
    <m/>
  </r>
  <r>
    <n v="68"/>
    <x v="67"/>
    <x v="0"/>
    <s v="Lugo"/>
    <n v="275000"/>
    <n v="264000"/>
    <x v="0"/>
    <d v="2018-06-13T00:00:00"/>
    <d v="2018-07-21T00:00:00"/>
    <m/>
  </r>
  <r>
    <n v="69"/>
    <x v="68"/>
    <x v="3"/>
    <s v="Minkus"/>
    <n v="589000"/>
    <n v="575000"/>
    <x v="0"/>
    <d v="2018-06-18T00:00:00"/>
    <d v="2018-07-08T00:00:00"/>
    <m/>
  </r>
  <r>
    <n v="70"/>
    <x v="69"/>
    <x v="1"/>
    <s v="Hernandez"/>
    <n v="345670"/>
    <n v="345000"/>
    <x v="0"/>
    <d v="2018-06-20T00:00:00"/>
    <d v="2018-09-30T00:00:00"/>
    <m/>
  </r>
  <r>
    <n v="71"/>
    <x v="70"/>
    <x v="0"/>
    <s v="Hernandez"/>
    <n v="254500"/>
    <n v="236685"/>
    <x v="0"/>
    <d v="2018-06-23T00:00:00"/>
    <d v="2018-09-21T00:00:00"/>
    <m/>
  </r>
  <r>
    <n v="72"/>
    <x v="71"/>
    <x v="4"/>
    <s v="Merkin"/>
    <n v="300000"/>
    <n v="250000"/>
    <x v="0"/>
    <d v="2018-06-23T00:00:00"/>
    <d v="2018-11-02T00:00:00"/>
    <m/>
  </r>
  <r>
    <n v="73"/>
    <x v="72"/>
    <x v="0"/>
    <s v="Carey"/>
    <n v="555000"/>
    <n v="565000"/>
    <x v="0"/>
    <d v="2018-06-24T00:00:00"/>
    <d v="2018-06-30T00:00:00"/>
    <m/>
  </r>
  <r>
    <n v="74"/>
    <x v="73"/>
    <x v="4"/>
    <s v="Bethune"/>
    <n v="275900"/>
    <n v="250000"/>
    <x v="0"/>
    <d v="2018-06-24T00:00:00"/>
    <d v="2018-08-15T00:00:00"/>
    <m/>
  </r>
  <r>
    <n v="75"/>
    <x v="74"/>
    <x v="3"/>
    <s v="Goodrich"/>
    <n v="475000"/>
    <n v="455000"/>
    <x v="0"/>
    <d v="2018-06-24T00:00:00"/>
    <d v="2018-09-18T00:00:00"/>
    <m/>
  </r>
  <r>
    <n v="76"/>
    <x v="75"/>
    <x v="2"/>
    <s v="Bethune"/>
    <n v="165900"/>
    <n v="159264"/>
    <x v="0"/>
    <d v="2018-06-29T00:00:00"/>
    <d v="2018-09-06T00:00:00"/>
    <m/>
  </r>
  <r>
    <n v="77"/>
    <x v="76"/>
    <x v="4"/>
    <s v="Pijuan"/>
    <n v="299999"/>
    <n v="280000"/>
    <x v="0"/>
    <d v="2018-06-29T00:00:00"/>
    <d v="2018-09-30T00:00:00"/>
    <m/>
  </r>
  <r>
    <n v="78"/>
    <x v="77"/>
    <x v="1"/>
    <s v="Carey"/>
    <n v="400000"/>
    <n v="400000"/>
    <x v="0"/>
    <d v="2018-06-30T00:00:00"/>
    <d v="2018-07-15T00:00:00"/>
    <m/>
  </r>
  <r>
    <n v="79"/>
    <x v="78"/>
    <x v="4"/>
    <s v="Pijuan"/>
    <n v="339999"/>
    <n v="310000"/>
    <x v="0"/>
    <d v="2018-06-30T00:00:00"/>
    <d v="2018-10-01T00:00:00"/>
    <m/>
  </r>
  <r>
    <n v="80"/>
    <x v="79"/>
    <x v="1"/>
    <s v="Goodrich"/>
    <n v="380500"/>
    <n v="365000"/>
    <x v="0"/>
    <d v="2018-06-30T00:00:00"/>
    <d v="2018-09-01T00:00:00"/>
    <m/>
  </r>
  <r>
    <n v="81"/>
    <x v="80"/>
    <x v="0"/>
    <s v="Reuter"/>
    <n v="245900"/>
    <n v="233605"/>
    <x v="0"/>
    <d v="2018-06-30T00:00:00"/>
    <d v="2018-08-16T00:00:00"/>
    <m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1">
  <r>
    <s v="8687 Kenwood Road"/>
    <s v="Cedar Hills"/>
    <x v="0"/>
    <n v="725000"/>
    <n v="645250"/>
    <n v="2.2943798169515299E-2"/>
    <d v="2018-04-01T00:00:00"/>
    <d v="2018-06-16T00:00:00"/>
    <n v="76"/>
  </r>
  <r>
    <s v="11 West Oak Circle"/>
    <s v="American Fork"/>
    <x v="1"/>
    <n v="350000"/>
    <n v="340000"/>
    <n v="1.1076316357697041E-2"/>
    <d v="2018-04-01T00:00:00"/>
    <d v="2018-05-15T00:00:00"/>
    <n v="44"/>
  </r>
  <r>
    <s v="314 Timp View Drive"/>
    <s v="American Fork"/>
    <x v="2"/>
    <n v="418000"/>
    <n v="400000"/>
    <n v="1.3228286392906753E-2"/>
    <d v="2018-04-01T00:00:00"/>
    <d v="2018-06-01T00:00:00"/>
    <n v="61"/>
  </r>
  <r>
    <s v="614 West Cedar Drive"/>
    <s v="Lehi"/>
    <x v="3"/>
    <n v="215800"/>
    <n v="200000"/>
    <n v="6.8293401999743476E-3"/>
    <d v="2018-04-01T00:00:00"/>
    <d v="2018-05-25T00:00:00"/>
    <n v="54"/>
  </r>
  <r>
    <s v="750 South Apple Way"/>
    <s v="American Fork"/>
    <x v="2"/>
    <n v="385900"/>
    <n v="385900"/>
    <n v="1.2212429949815109E-2"/>
    <d v="2018-04-01T00:00:00"/>
    <d v="2018-04-30T00:00:00"/>
    <n v="29"/>
  </r>
  <r>
    <s v="7 Kingston Court"/>
    <s v="Alpine"/>
    <x v="1"/>
    <n v="500000"/>
    <n v="465000"/>
    <n v="1.5823309082424346E-2"/>
    <d v="2018-04-03T00:00:00"/>
    <d v="2018-06-10T00:00:00"/>
    <n v="68"/>
  </r>
  <r>
    <s v="618 West Cedar Drive"/>
    <s v="Lehi"/>
    <x v="3"/>
    <n v="300000"/>
    <n v="290000"/>
    <n v="9.4939854494546071E-3"/>
    <d v="2018-04-03T00:00:00"/>
    <d v="2018-06-01T00:00:00"/>
    <n v="59"/>
  </r>
  <r>
    <s v="321 North Choctaw"/>
    <s v="American Fork"/>
    <x v="4"/>
    <n v="565000"/>
    <n v="535000"/>
    <n v="1.7880339263139509E-2"/>
    <d v="2018-04-06T00:00:00"/>
    <d v="2018-09-30T00:00:00"/>
    <n v="177"/>
  </r>
  <r>
    <s v="1370 Pinellas Road"/>
    <s v="Alpine"/>
    <x v="3"/>
    <n v="219000"/>
    <n v="215000"/>
    <n v="6.9306093781018631E-3"/>
    <d v="2018-04-08T00:00:00"/>
    <d v="2018-06-02T00:00:00"/>
    <n v="55"/>
  </r>
  <r>
    <s v="1971 Glenview Road"/>
    <s v="Lehi"/>
    <x v="4"/>
    <n v="165000"/>
    <n v="156750"/>
    <n v="5.221691997200034E-3"/>
    <d v="2018-04-12T00:00:00"/>
    <d v="2018-06-12T00:00:00"/>
    <n v="61"/>
  </r>
  <r>
    <s v="15 West Oak Circle"/>
    <s v="American Fork"/>
    <x v="0"/>
    <n v="325000"/>
    <n v="320000"/>
    <n v="1.0285150903575823E-2"/>
    <d v="2018-04-12T00:00:00"/>
    <d v="2018-05-30T00:00:00"/>
    <n v="48"/>
  </r>
  <r>
    <s v="575 South Choctaw"/>
    <s v="Alpine"/>
    <x v="2"/>
    <n v="750250"/>
    <n v="700000"/>
    <n v="2.3742875278177731E-2"/>
    <d v="2018-04-12T00:00:00"/>
    <d v="2018-11-01T00:00:00"/>
    <n v="203"/>
  </r>
  <r>
    <s v="10995 SW 88 Court"/>
    <s v="Lehi"/>
    <x v="2"/>
    <n v="110000"/>
    <n v="106000"/>
    <n v="3.481127998133356E-3"/>
    <d v="2018-04-12T00:00:00"/>
    <d v="2018-07-03T00:00:00"/>
    <n v="82"/>
  </r>
  <r>
    <s v="143 North Mountain View"/>
    <s v="American Fork"/>
    <x v="1"/>
    <n v="314250"/>
    <n v="304000"/>
    <n v="9.9449497583037009E-3"/>
    <d v="2018-04-13T00:00:00"/>
    <d v="2018-08-05T00:00:00"/>
    <n v="114"/>
  </r>
  <r>
    <s v="29 East Oak Circle"/>
    <s v="American Fork"/>
    <x v="5"/>
    <n v="555000"/>
    <n v="500000"/>
    <n v="1.7563873081491023E-2"/>
    <d v="2018-04-13T00:00:00"/>
    <d v="2018-10-15T00:00:00"/>
    <n v="185"/>
  </r>
  <r>
    <s v="8030 Steeplechase Drive"/>
    <s v="Alpine"/>
    <x v="5"/>
    <n v="450000"/>
    <n v="382500"/>
    <n v="1.424097817418191E-2"/>
    <d v="2018-04-15T00:00:00"/>
    <d v="2018-06-30T00:00:00"/>
    <n v="76"/>
  </r>
  <r>
    <s v="2006 Cutwater Court"/>
    <s v="Alpine"/>
    <x v="4"/>
    <n v="345000"/>
    <n v="339999"/>
    <n v="1.0918083266872798E-2"/>
    <d v="2018-04-18T00:00:00"/>
    <d v="2018-06-23T00:00:00"/>
    <n v="66"/>
  </r>
  <r>
    <s v="9876 South Sunset Avenue"/>
    <s v="Eagle Mountain"/>
    <x v="0"/>
    <n v="300000"/>
    <n v="300000"/>
    <n v="9.4939854494546071E-3"/>
    <d v="2018-04-18T00:00:00"/>
    <d v="2018-04-30T00:00:00"/>
    <n v="12"/>
  </r>
  <r>
    <s v="321 West Walnut Grove"/>
    <s v="American Fork"/>
    <x v="2"/>
    <n v="425000"/>
    <n v="415000"/>
    <n v="1.3449812720060694E-2"/>
    <d v="2018-04-18T00:00:00"/>
    <d v="2018-06-30T00:00:00"/>
    <n v="73"/>
  </r>
  <r>
    <s v="4081 Lybyer Avenue"/>
    <s v="Alpine"/>
    <x v="4"/>
    <n v="325000"/>
    <n v="308750"/>
    <n v="1.0285150903575823E-2"/>
    <d v="2018-04-19T00:00:00"/>
    <d v="2018-07-02T00:00:00"/>
    <n v="74"/>
  </r>
  <r>
    <s v="1900 Glenview Road"/>
    <s v="Lehi"/>
    <x v="0"/>
    <n v="325000"/>
    <n v="302250"/>
    <n v="1.0285150903575823E-2"/>
    <d v="2018-04-28T00:00:00"/>
    <d v="2018-06-01T00:00:00"/>
    <n v="34"/>
  </r>
  <r>
    <s v="9000 South Sunset Avenue"/>
    <s v="Eagle Mountain"/>
    <x v="3"/>
    <n v="325000"/>
    <n v="320000"/>
    <n v="1.0285150903575823E-2"/>
    <d v="2018-04-28T00:00:00"/>
    <d v="2018-05-28T00:00:00"/>
    <n v="30"/>
  </r>
  <r>
    <s v="8432 South Sunset Avenue"/>
    <s v="Eagle Mountain"/>
    <x v="4"/>
    <n v="285750"/>
    <n v="300000"/>
    <n v="9.0430211406055134E-3"/>
    <d v="2018-04-28T00:00:00"/>
    <d v="2018-06-03T00:00:00"/>
    <n v="36"/>
  </r>
  <r>
    <s v="831 South Weber"/>
    <s v="American Fork"/>
    <x v="3"/>
    <n v="425815"/>
    <n v="400000"/>
    <n v="1.3475604713865046E-2"/>
    <d v="2018-04-28T00:00:00"/>
    <d v="2018-09-15T00:00:00"/>
    <n v="140"/>
  </r>
  <r>
    <s v="714 Timp View Lane"/>
    <s v="American Fork"/>
    <x v="2"/>
    <n v="250000"/>
    <n v="232000"/>
    <n v="7.9116545412121729E-3"/>
    <d v="2018-04-29T00:00:00"/>
    <d v="2018-09-01T00:00:00"/>
    <n v="125"/>
  </r>
  <r>
    <s v="240 East Jefferson Way"/>
    <s v="Eagle Mountain"/>
    <x v="3"/>
    <n v="515000"/>
    <n v="485750"/>
    <n v="1.6298008354897076E-2"/>
    <d v="2018-04-29T00:00:00"/>
    <d v="2018-08-25T00:00:00"/>
    <n v="118"/>
  </r>
  <r>
    <s v="224 Rockaway Street"/>
    <s v="Alpine"/>
    <x v="6"/>
    <n v="400000"/>
    <n v="375000"/>
    <n v="1.2658647265939476E-2"/>
    <d v="2018-04-30T00:00:00"/>
    <d v="2018-06-19T00:00:00"/>
    <n v="50"/>
  </r>
  <r>
    <s v="260 East Jefferson Way"/>
    <s v="Eagle Mountain"/>
    <x v="0"/>
    <n v="450000"/>
    <n v="400000"/>
    <n v="1.424097817418191E-2"/>
    <d v="2018-04-30T00:00:00"/>
    <d v="2018-10-01T00:00:00"/>
    <n v="154"/>
  </r>
  <r>
    <s v="290 East Jefferson Way"/>
    <s v="Eagle Mountain"/>
    <x v="6"/>
    <n v="310000"/>
    <n v="300000"/>
    <n v="9.8104516311030947E-3"/>
    <d v="2018-04-30T00:00:00"/>
    <d v="2018-07-01T00:00:00"/>
    <n v="62"/>
  </r>
  <r>
    <s v="8307 S Indian River Drive"/>
    <s v="Lehi"/>
    <x v="0"/>
    <n v="250000"/>
    <n v="255000"/>
    <n v="7.9116545412121729E-3"/>
    <d v="2018-05-01T00:00:00"/>
    <d v="2018-06-18T00:00:00"/>
    <n v="48"/>
  </r>
  <r>
    <s v="123 Ivy Lane"/>
    <s v="Eagle Mountain"/>
    <x v="6"/>
    <n v="375500"/>
    <n v="375500"/>
    <n v="1.1883305120900684E-2"/>
    <d v="2018-05-01T00:00:00"/>
    <d v="2018-05-05T00:00:00"/>
    <n v="4"/>
  </r>
  <r>
    <s v="9408 Forest Hills Circle"/>
    <s v="Cedar Hills"/>
    <x v="7"/>
    <n v="185500"/>
    <n v="179000"/>
    <n v="5.8704476695794318E-3"/>
    <d v="2018-05-01T00:00:00"/>
    <d v="2018-06-06T00:00:00"/>
    <n v="36"/>
  </r>
  <r>
    <s v="245 Ivy Lane"/>
    <s v="Eagle Mountain"/>
    <x v="2"/>
    <n v="395000"/>
    <n v="375000"/>
    <n v="1.2500414175115233E-2"/>
    <d v="2018-05-01T00:00:00"/>
    <d v="2018-07-16T00:00:00"/>
    <n v="76"/>
  </r>
  <r>
    <s v="11971 SW 269 Terrace"/>
    <s v="Cedar Hills"/>
    <x v="1"/>
    <n v="410000"/>
    <n v="397700"/>
    <n v="1.2975113447587963E-2"/>
    <d v="2018-05-01T00:00:00"/>
    <d v="2018-06-26T00:00:00"/>
    <n v="56"/>
  </r>
  <r>
    <s v="1857 Pine Drive"/>
    <s v="Cedar Hills"/>
    <x v="0"/>
    <n v="560700"/>
    <n v="550000"/>
    <n v="1.7744258805030659E-2"/>
    <d v="2018-05-01T00:00:00"/>
    <d v="2018-05-30T00:00:00"/>
    <n v="29"/>
  </r>
  <r>
    <s v="3461 East Lindon Way"/>
    <s v="American Fork"/>
    <x v="7"/>
    <n v="450000"/>
    <n v="400000"/>
    <n v="1.424097817418191E-2"/>
    <d v="2018-05-02T00:00:00"/>
    <d v="2018-09-30T00:00:00"/>
    <n v="151"/>
  </r>
  <r>
    <s v="16235 Orange Boulevard"/>
    <s v="Cedar Hills"/>
    <x v="3"/>
    <n v="395000"/>
    <n v="380000"/>
    <n v="1.2500414175115233E-2"/>
    <d v="2018-05-05T00:00:00"/>
    <d v="2018-07-16T00:00:00"/>
    <n v="72"/>
  </r>
  <r>
    <s v="614 Lincoln Drive"/>
    <s v="Eagle Mountain"/>
    <x v="7"/>
    <n v="475000"/>
    <n v="425250"/>
    <n v="1.5032143628303128E-2"/>
    <d v="2018-05-05T00:00:00"/>
    <d v="2018-09-23T00:00:00"/>
    <n v="141"/>
  </r>
  <r>
    <s v="2448 Woodacres Road"/>
    <s v="Lehi"/>
    <x v="0"/>
    <n v="450000"/>
    <n v="382500"/>
    <n v="1.424097817418191E-2"/>
    <d v="2018-05-05T00:00:00"/>
    <d v="2018-06-16T00:00:00"/>
    <n v="42"/>
  </r>
  <r>
    <s v="401 Pinecone Circle"/>
    <s v="Alpine"/>
    <x v="2"/>
    <n v="1500120"/>
    <n v="1400000"/>
    <n v="4.7473724841452819E-2"/>
    <d v="2018-05-05T00:00:00"/>
    <d v="2018-09-30T00:00:00"/>
    <n v="148"/>
  </r>
  <r>
    <s v="421 Ivy Lane"/>
    <s v="Eagle Mountain"/>
    <x v="6"/>
    <n v="500000"/>
    <n v="425000"/>
    <n v="1.5823309082424346E-2"/>
    <d v="2018-05-05T00:00:00"/>
    <d v="2018-11-15T00:00:00"/>
    <n v="194"/>
  </r>
  <r>
    <s v="765 East Sheridan Lane"/>
    <s v="Eagle Mountain"/>
    <x v="4"/>
    <n v="460750"/>
    <n v="435500"/>
    <n v="1.4581179319454034E-2"/>
    <d v="2018-05-05T00:00:00"/>
    <d v="2018-11-01T00:00:00"/>
    <n v="180"/>
  </r>
  <r>
    <s v="61 East Walnut Grove"/>
    <s v="American Fork"/>
    <x v="2"/>
    <n v="375000"/>
    <n v="376000"/>
    <n v="1.1867481811818259E-2"/>
    <d v="2018-05-06T00:00:00"/>
    <d v="2018-05-15T00:00:00"/>
    <n v="9"/>
  </r>
  <r>
    <s v="1414 N Sheridan Road"/>
    <s v="Alpine"/>
    <x v="6"/>
    <n v="1250000"/>
    <n v="1225000"/>
    <n v="3.9558272706060861E-2"/>
    <d v="2018-05-12T00:00:00"/>
    <d v="2018-06-06T00:00:00"/>
    <n v="25"/>
  </r>
  <r>
    <s v="487 Blue Skies Drive"/>
    <s v="American Fork"/>
    <x v="2"/>
    <n v="365750"/>
    <n v="355000"/>
    <n v="1.1574750593793409E-2"/>
    <d v="2018-05-13T00:00:00"/>
    <d v="2018-08-15T00:00:00"/>
    <n v="94"/>
  </r>
  <r>
    <s v="10700 Lake Shore Lane"/>
    <s v="Cedar Hills"/>
    <x v="1"/>
    <n v="650000"/>
    <n v="598000"/>
    <n v="2.0570301807151647E-2"/>
    <d v="2018-05-15T00:00:00"/>
    <d v="2018-06-09T00:00:00"/>
    <n v="25"/>
  </r>
  <r>
    <s v="73 East Oak Street"/>
    <s v="Eagle Mountain"/>
    <x v="5"/>
    <n v="325000"/>
    <n v="325000"/>
    <n v="1.0285150903575823E-2"/>
    <d v="2018-05-18T00:00:00"/>
    <d v="2018-05-31T00:00:00"/>
    <n v="13"/>
  </r>
  <r>
    <s v="81 Island Drive South"/>
    <s v="Alpine"/>
    <x v="8"/>
    <n v="147800"/>
    <n v="150000"/>
    <n v="4.6773701647646361E-3"/>
    <d v="2018-05-22T00:00:00"/>
    <d v="2018-06-16T00:00:00"/>
    <n v="25"/>
  </r>
  <r>
    <s v="3412 Kilmer Street"/>
    <s v="Lehi"/>
    <x v="1"/>
    <n v="180000"/>
    <n v="175000"/>
    <n v="5.6963912696727645E-3"/>
    <d v="2018-05-23T00:00:00"/>
    <d v="2018-07-15T00:00:00"/>
    <n v="53"/>
  </r>
  <r>
    <s v="605 Reservoir Drive"/>
    <s v="Alpine"/>
    <x v="7"/>
    <n v="310000"/>
    <n v="291400"/>
    <n v="9.8104516311030947E-3"/>
    <d v="2018-05-22T00:00:00"/>
    <d v="2018-06-29T00:00:00"/>
    <n v="38"/>
  </r>
  <r>
    <s v="77 East Oak Street"/>
    <s v="Eagle Mountain"/>
    <x v="8"/>
    <n v="345000"/>
    <n v="335000"/>
    <n v="1.0918083266872798E-2"/>
    <d v="2018-05-23T00:00:00"/>
    <d v="2018-06-23T00:00:00"/>
    <n v="31"/>
  </r>
  <r>
    <s v="400 Ivy Lane"/>
    <s v="Eagle Mountain"/>
    <x v="8"/>
    <n v="375000"/>
    <n v="330000"/>
    <n v="1.1867481811818259E-2"/>
    <d v="2018-05-26T00:00:00"/>
    <d v="2018-08-30T00:00:00"/>
    <n v="96"/>
  </r>
  <r>
    <s v="1 Southampton Place"/>
    <s v="Lehi"/>
    <x v="2"/>
    <n v="215000"/>
    <n v="195000"/>
    <n v="6.8040229054424682E-3"/>
    <d v="2018-05-28T00:00:00"/>
    <d v="2018-06-18T00:00:00"/>
    <n v="21"/>
  </r>
  <r>
    <s v="3418 North Sunset Lane"/>
    <s v="Eagle Mountain"/>
    <x v="8"/>
    <n v="450000"/>
    <n v="400000"/>
    <n v="1.424097817418191E-2"/>
    <d v="2018-05-28T00:00:00"/>
    <d v="2018-08-15T00:00:00"/>
    <n v="79"/>
  </r>
  <r>
    <s v="1892 North 250 West"/>
    <s v="American Fork"/>
    <x v="1"/>
    <n v="315250"/>
    <n v="300000"/>
    <n v="9.9765963764685498E-3"/>
    <d v="2018-05-28T00:00:00"/>
    <d v="2018-08-01T00:00:00"/>
    <n v="65"/>
  </r>
  <r>
    <s v="1629 NW 43rd Street"/>
    <s v="Cedar Hills"/>
    <x v="1"/>
    <n v="475000"/>
    <n v="450000"/>
    <n v="1.5032143628303128E-2"/>
    <d v="2018-05-31T00:00:00"/>
    <d v="2018-08-19T00:00:00"/>
    <n v="80"/>
  </r>
  <r>
    <s v="3400 North Sunset Lane"/>
    <s v="Eagle Mountain"/>
    <x v="5"/>
    <n v="400000"/>
    <n v="375000"/>
    <n v="1.2658647265939476E-2"/>
    <d v="2018-05-31T00:00:00"/>
    <d v="2018-07-15T00:00:00"/>
    <n v="45"/>
  </r>
  <r>
    <s v="876 South California Way"/>
    <s v="American Fork"/>
    <x v="9"/>
    <n v="316000"/>
    <n v="316000"/>
    <n v="1.0000331340092187E-2"/>
    <d v="2018-05-31T00:00:00"/>
    <d v="2018-06-30T00:00:00"/>
    <n v="30"/>
  </r>
  <r>
    <s v="21 Compass Road"/>
    <s v="Cedar Hills"/>
    <x v="5"/>
    <n v="289900"/>
    <n v="279000"/>
    <n v="9.1743546059896344E-3"/>
    <d v="2018-05-31T00:00:00"/>
    <d v="2018-06-01T00:00:00"/>
    <n v="1"/>
  </r>
  <r>
    <s v="34 West Oakley Drive"/>
    <s v="American Fork"/>
    <x v="1"/>
    <n v="345000"/>
    <n v="330000"/>
    <n v="1.0918083266872798E-2"/>
    <d v="2018-06-01T00:00:00"/>
    <d v="2018-08-15T00:00:00"/>
    <n v="75"/>
  </r>
  <r>
    <s v="30 Kent Road"/>
    <s v="Lehi"/>
    <x v="8"/>
    <n v="259900"/>
    <n v="246905"/>
    <n v="8.2249560610441752E-3"/>
    <d v="2018-06-02T00:00:00"/>
    <d v="2018-09-02T00:00:00"/>
    <n v="92"/>
  </r>
  <r>
    <s v="140 East 3rd Street"/>
    <s v="Eagle Mountain"/>
    <x v="9"/>
    <n v="399000"/>
    <n v="350000"/>
    <n v="1.2627000647774627E-2"/>
    <d v="2018-06-02T00:00:00"/>
    <d v="2018-11-30T00:00:00"/>
    <n v="181"/>
  </r>
  <r>
    <s v="160 West 5th Street"/>
    <s v="Eagle Mountain"/>
    <x v="1"/>
    <n v="410000"/>
    <n v="350750"/>
    <n v="1.2975113447587963E-2"/>
    <d v="2018-06-03T00:00:00"/>
    <d v="2018-10-15T00:00:00"/>
    <n v="134"/>
  </r>
  <r>
    <s v="240 West 5th Street"/>
    <s v="Eagle Mountain"/>
    <x v="7"/>
    <n v="285750"/>
    <n v="300000"/>
    <n v="9.0430211406055134E-3"/>
    <d v="2018-06-05T00:00:00"/>
    <d v="2018-07-01T00:00:00"/>
    <n v="26"/>
  </r>
  <r>
    <s v="520 E Spring Street"/>
    <s v="Alpine"/>
    <x v="4"/>
    <n v="189900"/>
    <n v="186102"/>
    <n v="6.0096927895047659E-3"/>
    <d v="2018-06-06T00:00:00"/>
    <d v="2018-07-26T00:00:00"/>
    <n v="50"/>
  </r>
  <r>
    <s v="678 Mountain Circle"/>
    <s v="American Fork"/>
    <x v="2"/>
    <n v="335000"/>
    <n v="330000"/>
    <n v="1.0601617085224311E-2"/>
    <d v="2018-06-10T00:00:00"/>
    <d v="2018-09-15T00:00:00"/>
    <n v="97"/>
  </r>
  <r>
    <s v="3490 North Sunset Lane"/>
    <s v="Eagle Mountain"/>
    <x v="4"/>
    <n v="250000"/>
    <n v="275000"/>
    <n v="7.9116545412121729E-3"/>
    <d v="2018-06-12T00:00:00"/>
    <d v="2018-06-25T00:00:00"/>
    <n v="13"/>
  </r>
  <r>
    <s v="4916 Rock Spring Road"/>
    <s v="Cedar Hills"/>
    <x v="3"/>
    <n v="275000"/>
    <n v="264000"/>
    <n v="8.7028199953333892E-3"/>
    <d v="2018-06-13T00:00:00"/>
    <d v="2018-07-21T00:00:00"/>
    <n v="38"/>
  </r>
  <r>
    <s v="8923 Harris Drive"/>
    <s v="Alpine"/>
    <x v="4"/>
    <n v="589000"/>
    <n v="575000"/>
    <n v="1.863985809909588E-2"/>
    <d v="2018-06-18T00:00:00"/>
    <d v="2018-07-08T00:00:00"/>
    <n v="20"/>
  </r>
  <r>
    <s v="876 West Hadley Way"/>
    <s v="American Fork"/>
    <x v="0"/>
    <n v="345670"/>
    <n v="345000"/>
    <n v="1.0939286501043246E-2"/>
    <d v="2018-06-20T00:00:00"/>
    <d v="2018-09-30T00:00:00"/>
    <n v="102"/>
  </r>
  <r>
    <s v="1132 SW 52nd Street"/>
    <s v="Cedar Hills"/>
    <x v="0"/>
    <n v="254500"/>
    <n v="236685"/>
    <n v="8.0540643229539913E-3"/>
    <d v="2018-06-23T00:00:00"/>
    <d v="2018-09-21T00:00:00"/>
    <n v="90"/>
  </r>
  <r>
    <s v="416 East Oak"/>
    <s v="Eagle Mountain"/>
    <x v="5"/>
    <n v="300000"/>
    <n v="250000"/>
    <n v="9.4939854494546071E-3"/>
    <d v="2018-06-23T00:00:00"/>
    <d v="2018-11-02T00:00:00"/>
    <n v="132"/>
  </r>
  <r>
    <s v="10 Vestal Drive"/>
    <s v="Cedar Hills"/>
    <x v="1"/>
    <n v="555000"/>
    <n v="565000"/>
    <n v="1.7563873081491023E-2"/>
    <d v="2018-06-24T00:00:00"/>
    <d v="2018-06-30T00:00:00"/>
    <n v="6"/>
  </r>
  <r>
    <s v="425 East Oak"/>
    <s v="Eagle Mountain"/>
    <x v="8"/>
    <n v="275900"/>
    <n v="250000"/>
    <n v="8.7313019516817528E-3"/>
    <d v="2018-06-24T00:00:00"/>
    <d v="2018-08-15T00:00:00"/>
    <n v="52"/>
  </r>
  <r>
    <s v="876 West Holiday"/>
    <s v="Alpine"/>
    <x v="2"/>
    <n v="475000"/>
    <n v="455000"/>
    <n v="1.5032143628303128E-2"/>
    <d v="2018-06-24T00:00:00"/>
    <d v="2018-09-18T00:00:00"/>
    <n v="86"/>
  </r>
  <r>
    <s v="103 Jasper Drive"/>
    <s v="Lehi"/>
    <x v="8"/>
    <n v="165900"/>
    <n v="159264"/>
    <n v="5.2501739535483977E-3"/>
    <d v="2018-06-29T00:00:00"/>
    <d v="2018-09-06T00:00:00"/>
    <n v="69"/>
  </r>
  <r>
    <s v="516 East Oak"/>
    <s v="Eagle Mountain"/>
    <x v="6"/>
    <n v="299999"/>
    <n v="280000"/>
    <n v="9.4939538028364426E-3"/>
    <d v="2018-06-29T00:00:00"/>
    <d v="2018-09-30T00:00:00"/>
    <n v="93"/>
  </r>
  <r>
    <s v="123 Oak Avenue"/>
    <s v="American Fork"/>
    <x v="1"/>
    <n v="400000"/>
    <n v="400000"/>
    <n v="1.2658647265939476E-2"/>
    <d v="2018-06-30T00:00:00"/>
    <d v="2018-07-15T00:00:00"/>
    <n v="15"/>
  </r>
  <r>
    <s v="600 Ivy Lane"/>
    <s v="Eagle Mountain"/>
    <x v="6"/>
    <n v="339999"/>
    <n v="310000"/>
    <n v="1.0759818529430389E-2"/>
    <d v="2018-06-30T00:00:00"/>
    <d v="2018-10-01T00:00:00"/>
    <n v="93"/>
  </r>
  <r>
    <s v="144 Oak Avenue"/>
    <s v="American Fork"/>
    <x v="2"/>
    <n v="380500"/>
    <n v="365000"/>
    <n v="1.2041538211724927E-2"/>
    <d v="2018-06-30T00:00:00"/>
    <d v="2018-09-01T00:00:00"/>
    <n v="63"/>
  </r>
  <r>
    <s v="1600 Reeves Street"/>
    <s v="Cedar Hills"/>
    <x v="7"/>
    <n v="245900"/>
    <n v="233605"/>
    <n v="7.7819034067362928E-3"/>
    <d v="2018-06-30T00:00:00"/>
    <d v="2018-08-16T00:00:00"/>
    <n v="4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M1:N5" firstHeaderRow="1" firstDataRow="1" firstDataCol="1"/>
  <pivotFields count="5">
    <pivotField showAll="0"/>
    <pivotField showAll="0"/>
    <pivotField numFmtId="17" showAll="0"/>
    <pivotField showAll="0"/>
    <pivotField axis="axisRow" dataField="1" showAll="0">
      <items count="4">
        <item x="2"/>
        <item x="0"/>
        <item x="1"/>
        <item t="default"/>
      </items>
    </pivotField>
  </pivotFields>
  <rowFields count="1">
    <field x="4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Count of Sold Out" fld="4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name="PivotTable4" cacheId="2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M20:N31" firstHeaderRow="1" firstDataRow="1" firstDataCol="1"/>
  <pivotFields count="9">
    <pivotField showAll="0"/>
    <pivotField showAll="0"/>
    <pivotField axis="axisRow" showAll="0">
      <items count="11">
        <item x="8"/>
        <item x="1"/>
        <item x="2"/>
        <item x="9"/>
        <item x="0"/>
        <item x="3"/>
        <item x="5"/>
        <item x="4"/>
        <item x="6"/>
        <item x="7"/>
        <item t="default"/>
      </items>
    </pivotField>
    <pivotField numFmtId="165" showAll="0"/>
    <pivotField dataField="1" numFmtId="165" showAll="0"/>
    <pivotField numFmtId="166" showAll="0"/>
    <pivotField numFmtId="14" showAll="0"/>
    <pivotField numFmtId="14" showAll="0"/>
    <pivotField showAll="0"/>
  </pivotFields>
  <rowFields count="1">
    <field x="2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Sum of Selling Price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name="PivotTable3" cacheId="1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N11:O17" firstHeaderRow="1" firstDataRow="1" firstDataCol="1"/>
  <pivotFields count="10">
    <pivotField showAll="0"/>
    <pivotField showAll="0"/>
    <pivotField axis="axisRow" showAll="0">
      <items count="6">
        <item x="3"/>
        <item x="1"/>
        <item x="0"/>
        <item x="4"/>
        <item x="2"/>
        <item t="default"/>
      </items>
    </pivotField>
    <pivotField showAll="0"/>
    <pivotField numFmtId="165" showAll="0"/>
    <pivotField dataField="1" numFmtId="165" showAll="0"/>
    <pivotField showAll="0"/>
    <pivotField numFmtId="14" showAll="0"/>
    <pivotField numFmtId="14" showAll="0"/>
    <pivotField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Sum of Selling Price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name="PivotTable2" cacheId="1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M1:Q9" firstHeaderRow="1" firstDataRow="3" firstDataCol="1"/>
  <pivotFields count="10">
    <pivotField showAll="0"/>
    <pivotField showAll="0">
      <items count="82">
        <item x="52"/>
        <item x="72"/>
        <item x="75"/>
        <item x="45"/>
        <item x="12"/>
        <item x="1"/>
        <item x="70"/>
        <item x="33"/>
        <item x="30"/>
        <item x="77"/>
        <item x="8"/>
        <item x="61"/>
        <item x="43"/>
        <item x="13"/>
        <item x="79"/>
        <item x="10"/>
        <item x="62"/>
        <item x="80"/>
        <item x="36"/>
        <item x="55"/>
        <item x="34"/>
        <item x="54"/>
        <item x="20"/>
        <item x="9"/>
        <item x="16"/>
        <item x="58"/>
        <item x="26"/>
        <item x="25"/>
        <item x="63"/>
        <item x="38"/>
        <item x="32"/>
        <item x="27"/>
        <item x="14"/>
        <item x="28"/>
        <item x="60"/>
        <item x="2"/>
        <item x="7"/>
        <item x="18"/>
        <item x="59"/>
        <item x="56"/>
        <item x="48"/>
        <item x="53"/>
        <item x="35"/>
        <item x="66"/>
        <item x="51"/>
        <item x="39"/>
        <item x="19"/>
        <item x="71"/>
        <item x="40"/>
        <item x="73"/>
        <item x="44"/>
        <item x="67"/>
        <item x="76"/>
        <item x="64"/>
        <item x="11"/>
        <item x="78"/>
        <item x="49"/>
        <item x="42"/>
        <item x="37"/>
        <item x="3"/>
        <item x="6"/>
        <item x="65"/>
        <item x="5"/>
        <item x="24"/>
        <item x="46"/>
        <item x="4"/>
        <item x="41"/>
        <item x="50"/>
        <item x="15"/>
        <item x="47"/>
        <item x="29"/>
        <item x="23"/>
        <item x="22"/>
        <item x="0"/>
        <item x="57"/>
        <item x="69"/>
        <item x="74"/>
        <item x="68"/>
        <item x="21"/>
        <item x="31"/>
        <item x="17"/>
        <item t="default"/>
      </items>
    </pivotField>
    <pivotField axis="axisRow" showAll="0">
      <items count="6">
        <item x="3"/>
        <item x="1"/>
        <item x="0"/>
        <item x="4"/>
        <item x="2"/>
        <item t="default"/>
      </items>
    </pivotField>
    <pivotField showAll="0"/>
    <pivotField numFmtId="165" showAll="0"/>
    <pivotField dataField="1" numFmtId="165" showAll="0"/>
    <pivotField axis="axisCol" dataField="1" showAll="0">
      <items count="2">
        <item x="0"/>
        <item t="default"/>
      </items>
    </pivotField>
    <pivotField numFmtId="14" showAll="0"/>
    <pivotField numFmtId="14" showAll="0"/>
    <pivotField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Fields count="2">
    <field x="-2"/>
    <field x="6"/>
  </colFields>
  <colItems count="4">
    <i>
      <x/>
      <x/>
    </i>
    <i i="1">
      <x v="1"/>
      <x/>
    </i>
    <i t="grand">
      <x/>
    </i>
    <i t="grand" i="1">
      <x/>
    </i>
  </colItems>
  <dataFields count="2">
    <dataField name="Sum of Selling Price" fld="5" baseField="0" baseItem="0"/>
    <dataField name="Count of % of Asking Price" fld="6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4.xml"/><Relationship Id="rId2" Type="http://schemas.openxmlformats.org/officeDocument/2006/relationships/pivotTable" Target="../pivotTables/pivotTable3.xml"/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3"/>
  <sheetViews>
    <sheetView tabSelected="1" view="pageLayout" zoomScaleNormal="100" workbookViewId="0"/>
  </sheetViews>
  <sheetFormatPr defaultRowHeight="15" x14ac:dyDescent="0.25"/>
  <cols>
    <col min="2" max="2" width="11.5703125" bestFit="1" customWidth="1"/>
    <col min="3" max="3" width="73.28515625" customWidth="1"/>
    <col min="4" max="4" width="32.28515625" bestFit="1" customWidth="1"/>
    <col min="5" max="5" width="11.85546875" customWidth="1"/>
    <col min="6" max="6" width="13.42578125" customWidth="1"/>
    <col min="7" max="7" width="11.140625" customWidth="1"/>
    <col min="8" max="8" width="18.42578125" bestFit="1" customWidth="1"/>
    <col min="9" max="9" width="15.5703125" customWidth="1"/>
    <col min="13" max="13" width="18.42578125" bestFit="1" customWidth="1"/>
    <col min="14" max="14" width="16.7109375" bestFit="1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307</v>
      </c>
      <c r="M1" s="36" t="s">
        <v>303</v>
      </c>
      <c r="N1" t="s">
        <v>306</v>
      </c>
    </row>
    <row r="2" spans="1:14" x14ac:dyDescent="0.25">
      <c r="A2" s="7" t="s">
        <v>8</v>
      </c>
      <c r="B2" s="7" t="s">
        <v>9</v>
      </c>
      <c r="C2" s="39" t="s">
        <v>135</v>
      </c>
      <c r="D2" t="s">
        <v>26</v>
      </c>
      <c r="E2">
        <v>450</v>
      </c>
      <c r="F2" s="8">
        <v>41244</v>
      </c>
      <c r="G2">
        <v>195</v>
      </c>
      <c r="I2" s="1" t="str">
        <f t="shared" ref="I2:I65" si="0">IF(E2&gt;1000,E2,"")</f>
        <v/>
      </c>
      <c r="M2" s="37" t="s">
        <v>12</v>
      </c>
      <c r="N2" s="38">
        <v>34</v>
      </c>
    </row>
    <row r="3" spans="1:14" x14ac:dyDescent="0.25">
      <c r="A3" s="7" t="s">
        <v>8</v>
      </c>
      <c r="B3" s="7" t="s">
        <v>9</v>
      </c>
      <c r="C3" s="39" t="s">
        <v>93</v>
      </c>
      <c r="D3" s="7" t="s">
        <v>19</v>
      </c>
      <c r="E3">
        <v>250</v>
      </c>
      <c r="F3" s="8">
        <v>41214</v>
      </c>
      <c r="G3" s="9">
        <v>475</v>
      </c>
      <c r="I3" s="1" t="str">
        <f t="shared" si="0"/>
        <v/>
      </c>
      <c r="M3" s="37" t="s">
        <v>14</v>
      </c>
      <c r="N3" s="38">
        <v>109</v>
      </c>
    </row>
    <row r="4" spans="1:14" x14ac:dyDescent="0.25">
      <c r="A4" s="7" t="s">
        <v>8</v>
      </c>
      <c r="B4" s="7" t="s">
        <v>9</v>
      </c>
      <c r="C4" s="39" t="s">
        <v>93</v>
      </c>
      <c r="D4" s="7" t="s">
        <v>11</v>
      </c>
      <c r="E4">
        <v>250</v>
      </c>
      <c r="F4" s="8">
        <v>41214</v>
      </c>
      <c r="G4" s="9">
        <v>165</v>
      </c>
      <c r="I4" s="1" t="str">
        <f t="shared" si="0"/>
        <v/>
      </c>
      <c r="M4" s="37" t="s">
        <v>304</v>
      </c>
      <c r="N4" s="38"/>
    </row>
    <row r="5" spans="1:14" x14ac:dyDescent="0.25">
      <c r="A5" s="7" t="s">
        <v>8</v>
      </c>
      <c r="B5" s="7" t="s">
        <v>9</v>
      </c>
      <c r="C5" s="40" t="s">
        <v>100</v>
      </c>
      <c r="D5" s="7" t="s">
        <v>19</v>
      </c>
      <c r="E5" s="7">
        <v>250</v>
      </c>
      <c r="F5" s="8">
        <v>41183</v>
      </c>
      <c r="G5" s="9">
        <v>245</v>
      </c>
      <c r="I5" s="1" t="str">
        <f t="shared" si="0"/>
        <v/>
      </c>
      <c r="M5" s="37" t="s">
        <v>305</v>
      </c>
      <c r="N5" s="38">
        <v>143</v>
      </c>
    </row>
    <row r="6" spans="1:14" x14ac:dyDescent="0.25">
      <c r="A6" s="7" t="s">
        <v>8</v>
      </c>
      <c r="B6" s="7" t="s">
        <v>9</v>
      </c>
      <c r="C6" s="40" t="s">
        <v>15</v>
      </c>
      <c r="D6" s="7" t="s">
        <v>16</v>
      </c>
      <c r="E6" s="7">
        <v>250</v>
      </c>
      <c r="F6" s="8">
        <v>41153</v>
      </c>
      <c r="G6" s="9">
        <v>475</v>
      </c>
      <c r="H6" s="7"/>
      <c r="I6" s="1" t="str">
        <f t="shared" si="0"/>
        <v/>
      </c>
    </row>
    <row r="7" spans="1:14" x14ac:dyDescent="0.25">
      <c r="A7" s="7" t="s">
        <v>8</v>
      </c>
      <c r="B7" s="7" t="s">
        <v>9</v>
      </c>
      <c r="C7" s="40" t="s">
        <v>79</v>
      </c>
      <c r="D7" s="7" t="s">
        <v>26</v>
      </c>
      <c r="E7" s="7">
        <v>450</v>
      </c>
      <c r="F7" s="8">
        <v>41122</v>
      </c>
      <c r="G7" s="9">
        <v>195</v>
      </c>
      <c r="H7" s="7"/>
      <c r="I7" s="1" t="str">
        <f t="shared" si="0"/>
        <v/>
      </c>
      <c r="M7">
        <f>COUNT(G2:G203)</f>
        <v>202</v>
      </c>
    </row>
    <row r="8" spans="1:14" x14ac:dyDescent="0.25">
      <c r="A8" s="7" t="s">
        <v>8</v>
      </c>
      <c r="B8" s="7" t="s">
        <v>9</v>
      </c>
      <c r="C8" s="40" t="s">
        <v>69</v>
      </c>
      <c r="D8" s="7" t="s">
        <v>19</v>
      </c>
      <c r="E8" s="7">
        <v>200</v>
      </c>
      <c r="F8" s="8">
        <v>41061</v>
      </c>
      <c r="G8" s="9">
        <v>395</v>
      </c>
      <c r="H8" s="7"/>
      <c r="I8" s="1" t="str">
        <f t="shared" si="0"/>
        <v/>
      </c>
    </row>
    <row r="9" spans="1:14" x14ac:dyDescent="0.25">
      <c r="A9" s="7" t="s">
        <v>8</v>
      </c>
      <c r="B9" s="7" t="s">
        <v>9</v>
      </c>
      <c r="C9" s="40" t="s">
        <v>69</v>
      </c>
      <c r="D9" s="7" t="s">
        <v>11</v>
      </c>
      <c r="E9" s="7">
        <v>250</v>
      </c>
      <c r="F9" s="8">
        <v>41061</v>
      </c>
      <c r="G9" s="9">
        <v>195</v>
      </c>
      <c r="H9" s="7"/>
      <c r="I9" s="1" t="str">
        <f t="shared" si="0"/>
        <v/>
      </c>
    </row>
    <row r="10" spans="1:14" x14ac:dyDescent="0.25">
      <c r="A10" s="7" t="s">
        <v>8</v>
      </c>
      <c r="B10" s="7" t="s">
        <v>9</v>
      </c>
      <c r="C10" s="40" t="s">
        <v>89</v>
      </c>
      <c r="D10" t="s">
        <v>16</v>
      </c>
      <c r="E10" s="7">
        <v>250</v>
      </c>
      <c r="F10" s="8">
        <v>41030</v>
      </c>
      <c r="G10" s="9">
        <v>245</v>
      </c>
      <c r="H10" s="7"/>
      <c r="I10" s="1" t="str">
        <f t="shared" si="0"/>
        <v/>
      </c>
    </row>
    <row r="11" spans="1:14" x14ac:dyDescent="0.25">
      <c r="A11" s="7" t="s">
        <v>8</v>
      </c>
      <c r="B11" s="7" t="s">
        <v>9</v>
      </c>
      <c r="C11" s="40" t="s">
        <v>29</v>
      </c>
      <c r="D11" s="7" t="s">
        <v>30</v>
      </c>
      <c r="E11" s="7"/>
      <c r="F11" s="8">
        <v>41000</v>
      </c>
      <c r="G11" s="9">
        <v>395</v>
      </c>
      <c r="H11" s="7"/>
      <c r="I11" s="1" t="str">
        <f t="shared" si="0"/>
        <v/>
      </c>
    </row>
    <row r="12" spans="1:14" x14ac:dyDescent="0.25">
      <c r="A12" s="7"/>
      <c r="B12" s="7"/>
      <c r="C12" s="40" t="s">
        <v>29</v>
      </c>
      <c r="D12" s="7" t="s">
        <v>31</v>
      </c>
      <c r="E12" s="7"/>
      <c r="F12" s="8">
        <v>41000</v>
      </c>
      <c r="G12" s="9">
        <v>20</v>
      </c>
      <c r="H12" s="7"/>
      <c r="I12" s="1" t="str">
        <f t="shared" si="0"/>
        <v/>
      </c>
    </row>
    <row r="13" spans="1:14" x14ac:dyDescent="0.25">
      <c r="A13" s="7" t="s">
        <v>8</v>
      </c>
      <c r="B13" s="7" t="s">
        <v>9</v>
      </c>
      <c r="C13" s="40" t="s">
        <v>165</v>
      </c>
      <c r="D13" s="7" t="s">
        <v>16</v>
      </c>
      <c r="E13" s="7">
        <v>200</v>
      </c>
      <c r="F13" s="8">
        <v>40969</v>
      </c>
      <c r="G13" s="9">
        <v>695</v>
      </c>
      <c r="H13" s="7"/>
      <c r="I13" s="1" t="str">
        <f t="shared" si="0"/>
        <v/>
      </c>
    </row>
    <row r="14" spans="1:14" x14ac:dyDescent="0.25">
      <c r="A14" s="7" t="s">
        <v>8</v>
      </c>
      <c r="B14" s="7" t="s">
        <v>9</v>
      </c>
      <c r="C14" s="40" t="s">
        <v>29</v>
      </c>
      <c r="D14" s="7" t="s">
        <v>20</v>
      </c>
      <c r="E14" s="7">
        <v>25</v>
      </c>
      <c r="F14" s="8">
        <v>40969</v>
      </c>
      <c r="G14" s="9">
        <v>1250</v>
      </c>
      <c r="H14" s="7"/>
      <c r="I14" s="1" t="str">
        <f t="shared" si="0"/>
        <v/>
      </c>
    </row>
    <row r="15" spans="1:14" x14ac:dyDescent="0.25">
      <c r="A15" s="7" t="s">
        <v>8</v>
      </c>
      <c r="B15" s="7" t="s">
        <v>9</v>
      </c>
      <c r="C15" s="40" t="s">
        <v>96</v>
      </c>
      <c r="D15" s="7" t="s">
        <v>26</v>
      </c>
      <c r="E15" s="7">
        <v>250</v>
      </c>
      <c r="F15" s="8">
        <v>40969</v>
      </c>
      <c r="G15" s="9">
        <v>225</v>
      </c>
      <c r="H15" s="7"/>
      <c r="I15" s="1" t="str">
        <f t="shared" si="0"/>
        <v/>
      </c>
    </row>
    <row r="16" spans="1:14" x14ac:dyDescent="0.25">
      <c r="A16" s="7" t="s">
        <v>8</v>
      </c>
      <c r="B16" s="7" t="s">
        <v>9</v>
      </c>
      <c r="C16" s="40" t="s">
        <v>70</v>
      </c>
      <c r="D16" s="7" t="s">
        <v>11</v>
      </c>
      <c r="E16" s="7">
        <v>1820</v>
      </c>
      <c r="F16" s="8">
        <v>40909</v>
      </c>
      <c r="G16" s="9">
        <v>175</v>
      </c>
      <c r="H16" s="7" t="s">
        <v>14</v>
      </c>
      <c r="I16" s="1">
        <f t="shared" si="0"/>
        <v>1820</v>
      </c>
    </row>
    <row r="17" spans="1:9" x14ac:dyDescent="0.25">
      <c r="A17" s="7" t="s">
        <v>8</v>
      </c>
      <c r="B17" s="7" t="s">
        <v>9</v>
      </c>
      <c r="C17" s="7" t="s">
        <v>160</v>
      </c>
      <c r="D17" s="7" t="s">
        <v>19</v>
      </c>
      <c r="E17" s="7">
        <v>250</v>
      </c>
      <c r="F17" s="8">
        <v>40848</v>
      </c>
      <c r="G17" s="9">
        <v>295</v>
      </c>
      <c r="H17" s="7"/>
      <c r="I17" s="1" t="str">
        <f t="shared" si="0"/>
        <v/>
      </c>
    </row>
    <row r="18" spans="1:9" x14ac:dyDescent="0.25">
      <c r="A18" s="7" t="s">
        <v>8</v>
      </c>
      <c r="B18" s="7" t="s">
        <v>9</v>
      </c>
      <c r="C18" s="7" t="s">
        <v>45</v>
      </c>
      <c r="D18" s="7" t="s">
        <v>30</v>
      </c>
      <c r="E18" s="7"/>
      <c r="F18" s="8">
        <v>40848</v>
      </c>
      <c r="G18" s="9">
        <v>195</v>
      </c>
      <c r="H18" s="7"/>
      <c r="I18" s="1" t="str">
        <f t="shared" si="0"/>
        <v/>
      </c>
    </row>
    <row r="19" spans="1:9" x14ac:dyDescent="0.25">
      <c r="A19" s="7" t="s">
        <v>8</v>
      </c>
      <c r="B19" s="7" t="s">
        <v>9</v>
      </c>
      <c r="C19" s="7" t="s">
        <v>143</v>
      </c>
      <c r="D19" s="7" t="s">
        <v>19</v>
      </c>
      <c r="E19" s="7">
        <v>200</v>
      </c>
      <c r="F19" s="8">
        <v>40787</v>
      </c>
      <c r="G19" s="9">
        <v>495</v>
      </c>
      <c r="H19" s="7"/>
      <c r="I19" s="1" t="str">
        <f t="shared" si="0"/>
        <v/>
      </c>
    </row>
    <row r="20" spans="1:9" x14ac:dyDescent="0.25">
      <c r="A20" s="7" t="s">
        <v>8</v>
      </c>
      <c r="B20" s="7" t="s">
        <v>9</v>
      </c>
      <c r="C20" s="7" t="s">
        <v>39</v>
      </c>
      <c r="D20" s="7" t="s">
        <v>40</v>
      </c>
      <c r="E20" s="7">
        <v>35</v>
      </c>
      <c r="F20" s="8">
        <v>40725</v>
      </c>
      <c r="G20" s="9">
        <v>950</v>
      </c>
      <c r="H20" s="7" t="s">
        <v>14</v>
      </c>
      <c r="I20" s="1" t="str">
        <f t="shared" si="0"/>
        <v/>
      </c>
    </row>
    <row r="21" spans="1:9" x14ac:dyDescent="0.25">
      <c r="A21" s="7" t="s">
        <v>8</v>
      </c>
      <c r="B21" s="7" t="s">
        <v>9</v>
      </c>
      <c r="C21" s="7" t="s">
        <v>39</v>
      </c>
      <c r="D21" s="7" t="s">
        <v>40</v>
      </c>
      <c r="E21" s="7">
        <v>152</v>
      </c>
      <c r="F21" s="8">
        <v>40725</v>
      </c>
      <c r="G21" s="9">
        <v>495</v>
      </c>
      <c r="H21" s="7"/>
      <c r="I21" s="1" t="str">
        <f t="shared" si="0"/>
        <v/>
      </c>
    </row>
    <row r="22" spans="1:9" x14ac:dyDescent="0.25">
      <c r="A22" s="7" t="s">
        <v>8</v>
      </c>
      <c r="B22" s="7" t="s">
        <v>9</v>
      </c>
      <c r="C22" s="7" t="s">
        <v>111</v>
      </c>
      <c r="D22" s="7" t="s">
        <v>19</v>
      </c>
      <c r="E22" s="7">
        <v>250</v>
      </c>
      <c r="F22" s="8">
        <v>40664</v>
      </c>
      <c r="G22" s="9">
        <v>495</v>
      </c>
      <c r="H22" s="7"/>
      <c r="I22" s="1" t="str">
        <f t="shared" si="0"/>
        <v/>
      </c>
    </row>
    <row r="23" spans="1:9" x14ac:dyDescent="0.25">
      <c r="A23" s="7" t="s">
        <v>8</v>
      </c>
      <c r="B23" s="7" t="s">
        <v>9</v>
      </c>
      <c r="C23" s="7" t="s">
        <v>111</v>
      </c>
      <c r="D23" s="7" t="s">
        <v>20</v>
      </c>
      <c r="E23" s="7">
        <v>150</v>
      </c>
      <c r="F23" s="8">
        <v>40664</v>
      </c>
      <c r="G23" s="9">
        <v>950</v>
      </c>
      <c r="H23" s="7"/>
      <c r="I23" s="1" t="str">
        <f t="shared" si="0"/>
        <v/>
      </c>
    </row>
    <row r="24" spans="1:9" x14ac:dyDescent="0.25">
      <c r="A24" s="7" t="s">
        <v>8</v>
      </c>
      <c r="B24" s="7" t="s">
        <v>9</v>
      </c>
      <c r="C24" s="7" t="s">
        <v>35</v>
      </c>
      <c r="D24" s="7" t="s">
        <v>26</v>
      </c>
      <c r="E24" s="7">
        <v>300</v>
      </c>
      <c r="F24" s="8">
        <v>40603</v>
      </c>
      <c r="G24" s="9">
        <v>225</v>
      </c>
      <c r="H24" s="7"/>
      <c r="I24" s="1" t="str">
        <f t="shared" si="0"/>
        <v/>
      </c>
    </row>
    <row r="25" spans="1:9" x14ac:dyDescent="0.25">
      <c r="A25" s="7" t="s">
        <v>8</v>
      </c>
      <c r="B25" s="7" t="s">
        <v>9</v>
      </c>
      <c r="C25" s="7" t="s">
        <v>133</v>
      </c>
      <c r="D25" s="7" t="s">
        <v>19</v>
      </c>
      <c r="E25" s="7">
        <v>300</v>
      </c>
      <c r="F25" s="8">
        <v>40575</v>
      </c>
      <c r="G25" s="9">
        <v>695</v>
      </c>
      <c r="H25" s="7"/>
      <c r="I25" s="1" t="str">
        <f t="shared" si="0"/>
        <v/>
      </c>
    </row>
    <row r="26" spans="1:9" x14ac:dyDescent="0.25">
      <c r="A26" s="7" t="s">
        <v>8</v>
      </c>
      <c r="B26" s="7" t="s">
        <v>9</v>
      </c>
      <c r="C26" s="7" t="s">
        <v>133</v>
      </c>
      <c r="D26" s="7" t="s">
        <v>11</v>
      </c>
      <c r="E26" s="7">
        <v>500</v>
      </c>
      <c r="F26" s="8">
        <v>40575</v>
      </c>
      <c r="G26" s="9">
        <v>225</v>
      </c>
      <c r="H26" s="7"/>
      <c r="I26" s="1" t="str">
        <f t="shared" si="0"/>
        <v/>
      </c>
    </row>
    <row r="27" spans="1:9" x14ac:dyDescent="0.25">
      <c r="A27" s="7" t="s">
        <v>8</v>
      </c>
      <c r="B27" s="7" t="s">
        <v>9</v>
      </c>
      <c r="C27" s="7" t="s">
        <v>133</v>
      </c>
      <c r="D27" s="7" t="s">
        <v>134</v>
      </c>
      <c r="E27" s="7">
        <v>40</v>
      </c>
      <c r="F27" s="8">
        <v>40575</v>
      </c>
      <c r="G27" s="9">
        <v>2950</v>
      </c>
      <c r="H27" s="7" t="s">
        <v>12</v>
      </c>
      <c r="I27" s="1" t="str">
        <f t="shared" si="0"/>
        <v/>
      </c>
    </row>
    <row r="28" spans="1:9" x14ac:dyDescent="0.25">
      <c r="A28" s="7" t="s">
        <v>8</v>
      </c>
      <c r="B28" s="7" t="s">
        <v>9</v>
      </c>
      <c r="C28" s="7" t="s">
        <v>68</v>
      </c>
      <c r="D28" s="7" t="s">
        <v>30</v>
      </c>
      <c r="E28" s="7"/>
      <c r="F28" s="8">
        <v>40513</v>
      </c>
      <c r="G28" s="9">
        <v>125</v>
      </c>
      <c r="H28" s="7"/>
      <c r="I28" s="1" t="str">
        <f t="shared" si="0"/>
        <v/>
      </c>
    </row>
    <row r="29" spans="1:9" x14ac:dyDescent="0.25">
      <c r="A29" s="7" t="s">
        <v>8</v>
      </c>
      <c r="B29" s="7" t="s">
        <v>9</v>
      </c>
      <c r="C29" s="7" t="s">
        <v>145</v>
      </c>
      <c r="D29" s="7" t="s">
        <v>16</v>
      </c>
      <c r="E29" s="7">
        <v>350</v>
      </c>
      <c r="F29" s="8">
        <v>40483</v>
      </c>
      <c r="G29" s="9">
        <v>395</v>
      </c>
      <c r="H29" s="7"/>
      <c r="I29" s="1" t="str">
        <f t="shared" si="0"/>
        <v/>
      </c>
    </row>
    <row r="30" spans="1:9" x14ac:dyDescent="0.25">
      <c r="A30" s="7" t="s">
        <v>8</v>
      </c>
      <c r="B30" s="7" t="s">
        <v>9</v>
      </c>
      <c r="C30" s="12" t="s">
        <v>95</v>
      </c>
      <c r="D30" s="7" t="s">
        <v>26</v>
      </c>
      <c r="E30" s="7">
        <v>350</v>
      </c>
      <c r="F30" s="8">
        <v>40452</v>
      </c>
      <c r="G30" s="9">
        <v>275</v>
      </c>
      <c r="H30" s="7"/>
      <c r="I30" s="1" t="str">
        <f t="shared" si="0"/>
        <v/>
      </c>
    </row>
    <row r="31" spans="1:9" x14ac:dyDescent="0.25">
      <c r="A31" s="7" t="s">
        <v>8</v>
      </c>
      <c r="B31" s="7" t="s">
        <v>9</v>
      </c>
      <c r="C31" s="12" t="s">
        <v>138</v>
      </c>
      <c r="D31" s="7" t="s">
        <v>19</v>
      </c>
      <c r="E31" s="7">
        <v>275</v>
      </c>
      <c r="F31" s="8">
        <v>40422</v>
      </c>
      <c r="G31" s="9">
        <v>325</v>
      </c>
      <c r="H31" s="7"/>
      <c r="I31" s="1" t="str">
        <f t="shared" si="0"/>
        <v/>
      </c>
    </row>
    <row r="32" spans="1:9" x14ac:dyDescent="0.25">
      <c r="A32" s="7" t="s">
        <v>8</v>
      </c>
      <c r="B32" s="7" t="s">
        <v>9</v>
      </c>
      <c r="C32" s="12" t="s">
        <v>33</v>
      </c>
      <c r="D32" s="7" t="s">
        <v>16</v>
      </c>
      <c r="E32" s="7">
        <v>300</v>
      </c>
      <c r="F32" s="8">
        <v>40360</v>
      </c>
      <c r="G32" s="9">
        <v>495</v>
      </c>
      <c r="H32" s="7"/>
      <c r="I32" s="1" t="str">
        <f t="shared" si="0"/>
        <v/>
      </c>
    </row>
    <row r="33" spans="1:9" x14ac:dyDescent="0.25">
      <c r="A33" s="7" t="s">
        <v>8</v>
      </c>
      <c r="B33" s="7" t="s">
        <v>9</v>
      </c>
      <c r="C33" s="12" t="s">
        <v>33</v>
      </c>
      <c r="D33" s="7" t="s">
        <v>34</v>
      </c>
      <c r="E33" s="7">
        <v>50</v>
      </c>
      <c r="F33" s="8">
        <v>40360</v>
      </c>
      <c r="G33" s="9">
        <v>995</v>
      </c>
      <c r="H33" s="7" t="s">
        <v>12</v>
      </c>
      <c r="I33" s="1" t="str">
        <f t="shared" si="0"/>
        <v/>
      </c>
    </row>
    <row r="34" spans="1:9" x14ac:dyDescent="0.25">
      <c r="A34" s="7" t="s">
        <v>8</v>
      </c>
      <c r="B34" s="7" t="s">
        <v>9</v>
      </c>
      <c r="C34" s="12" t="s">
        <v>74</v>
      </c>
      <c r="D34" s="7" t="s">
        <v>16</v>
      </c>
      <c r="E34" s="7">
        <v>450</v>
      </c>
      <c r="F34" s="8">
        <v>40269</v>
      </c>
      <c r="G34" s="9">
        <v>425</v>
      </c>
      <c r="H34" s="7"/>
      <c r="I34" s="1" t="str">
        <f t="shared" si="0"/>
        <v/>
      </c>
    </row>
    <row r="35" spans="1:9" x14ac:dyDescent="0.25">
      <c r="A35" s="7" t="s">
        <v>8</v>
      </c>
      <c r="B35" s="7" t="s">
        <v>9</v>
      </c>
      <c r="C35" s="12" t="s">
        <v>124</v>
      </c>
      <c r="D35" s="7" t="s">
        <v>26</v>
      </c>
      <c r="E35" s="7">
        <v>450</v>
      </c>
      <c r="F35" s="8">
        <v>40269</v>
      </c>
      <c r="G35" s="9">
        <v>195</v>
      </c>
      <c r="H35" s="7" t="s">
        <v>12</v>
      </c>
      <c r="I35" s="1" t="str">
        <f t="shared" si="0"/>
        <v/>
      </c>
    </row>
    <row r="36" spans="1:9" x14ac:dyDescent="0.25">
      <c r="A36" s="7" t="s">
        <v>8</v>
      </c>
      <c r="B36" s="7" t="s">
        <v>9</v>
      </c>
      <c r="C36" s="12" t="s">
        <v>25</v>
      </c>
      <c r="D36" s="7" t="s">
        <v>26</v>
      </c>
      <c r="E36" s="7">
        <v>350</v>
      </c>
      <c r="F36" s="8">
        <v>40238</v>
      </c>
      <c r="G36" s="9">
        <v>225</v>
      </c>
      <c r="H36" s="7" t="s">
        <v>14</v>
      </c>
      <c r="I36" s="1" t="str">
        <f t="shared" si="0"/>
        <v/>
      </c>
    </row>
    <row r="37" spans="1:9" x14ac:dyDescent="0.25">
      <c r="A37" s="7" t="s">
        <v>8</v>
      </c>
      <c r="B37" s="7" t="s">
        <v>9</v>
      </c>
      <c r="C37" s="12" t="s">
        <v>157</v>
      </c>
      <c r="D37" s="7" t="s">
        <v>19</v>
      </c>
      <c r="E37" s="7">
        <v>250</v>
      </c>
      <c r="F37" s="8">
        <v>40210</v>
      </c>
      <c r="G37" s="9">
        <v>750</v>
      </c>
      <c r="H37" s="7" t="s">
        <v>12</v>
      </c>
      <c r="I37" s="1" t="str">
        <f t="shared" si="0"/>
        <v/>
      </c>
    </row>
    <row r="38" spans="1:9" x14ac:dyDescent="0.25">
      <c r="A38" s="7" t="s">
        <v>8</v>
      </c>
      <c r="B38" s="7" t="s">
        <v>9</v>
      </c>
      <c r="C38" s="12" t="s">
        <v>157</v>
      </c>
      <c r="D38" s="7" t="s">
        <v>11</v>
      </c>
      <c r="E38" s="7">
        <v>550</v>
      </c>
      <c r="F38" s="8">
        <v>40210</v>
      </c>
      <c r="G38" s="9">
        <v>250</v>
      </c>
      <c r="H38" s="7"/>
      <c r="I38" s="1" t="str">
        <f t="shared" si="0"/>
        <v/>
      </c>
    </row>
    <row r="39" spans="1:9" x14ac:dyDescent="0.25">
      <c r="A39" t="s">
        <v>8</v>
      </c>
      <c r="B39" t="s">
        <v>9</v>
      </c>
      <c r="C39" s="11" t="s">
        <v>91</v>
      </c>
      <c r="D39" t="s">
        <v>40</v>
      </c>
      <c r="E39">
        <v>228</v>
      </c>
      <c r="F39" s="10">
        <v>40148</v>
      </c>
      <c r="G39" s="9">
        <v>495</v>
      </c>
      <c r="I39" s="1" t="str">
        <f t="shared" si="0"/>
        <v/>
      </c>
    </row>
    <row r="40" spans="1:9" x14ac:dyDescent="0.25">
      <c r="A40" t="s">
        <v>8</v>
      </c>
      <c r="B40" t="s">
        <v>9</v>
      </c>
      <c r="C40" s="11" t="s">
        <v>91</v>
      </c>
      <c r="D40" t="s">
        <v>34</v>
      </c>
      <c r="E40">
        <v>75</v>
      </c>
      <c r="F40" s="10">
        <v>40148</v>
      </c>
      <c r="G40" s="9">
        <v>995</v>
      </c>
      <c r="H40" t="s">
        <v>12</v>
      </c>
      <c r="I40" s="1" t="str">
        <f t="shared" si="0"/>
        <v/>
      </c>
    </row>
    <row r="41" spans="1:9" x14ac:dyDescent="0.25">
      <c r="A41" t="s">
        <v>8</v>
      </c>
      <c r="B41" t="s">
        <v>9</v>
      </c>
      <c r="C41" s="11" t="s">
        <v>107</v>
      </c>
      <c r="D41" t="s">
        <v>26</v>
      </c>
      <c r="E41">
        <v>450</v>
      </c>
      <c r="F41" s="10">
        <v>40118</v>
      </c>
      <c r="G41" s="9">
        <v>195</v>
      </c>
      <c r="I41" s="1" t="str">
        <f t="shared" si="0"/>
        <v/>
      </c>
    </row>
    <row r="42" spans="1:9" x14ac:dyDescent="0.25">
      <c r="A42" t="s">
        <v>8</v>
      </c>
      <c r="B42" t="s">
        <v>9</v>
      </c>
      <c r="C42" s="11" t="s">
        <v>24</v>
      </c>
      <c r="D42" t="s">
        <v>19</v>
      </c>
      <c r="E42">
        <v>250</v>
      </c>
      <c r="F42" s="10">
        <v>40087</v>
      </c>
      <c r="G42" s="9">
        <v>295</v>
      </c>
      <c r="H42" t="s">
        <v>14</v>
      </c>
      <c r="I42" s="1" t="str">
        <f t="shared" si="0"/>
        <v/>
      </c>
    </row>
    <row r="43" spans="1:9" x14ac:dyDescent="0.25">
      <c r="A43" t="s">
        <v>8</v>
      </c>
      <c r="B43" t="s">
        <v>9</v>
      </c>
      <c r="C43" s="11" t="s">
        <v>56</v>
      </c>
      <c r="D43" t="s">
        <v>26</v>
      </c>
      <c r="E43">
        <v>375</v>
      </c>
      <c r="F43" s="10">
        <v>40087</v>
      </c>
      <c r="G43" s="9">
        <v>225</v>
      </c>
      <c r="I43" s="1" t="str">
        <f t="shared" si="0"/>
        <v/>
      </c>
    </row>
    <row r="44" spans="1:9" x14ac:dyDescent="0.25">
      <c r="A44" t="s">
        <v>8</v>
      </c>
      <c r="B44" t="s">
        <v>9</v>
      </c>
      <c r="C44" s="12" t="s">
        <v>118</v>
      </c>
      <c r="D44" t="s">
        <v>16</v>
      </c>
      <c r="E44">
        <v>550</v>
      </c>
      <c r="F44" s="10">
        <v>40026</v>
      </c>
      <c r="G44" s="9">
        <v>295</v>
      </c>
      <c r="H44" t="s">
        <v>14</v>
      </c>
      <c r="I44" s="1" t="str">
        <f t="shared" si="0"/>
        <v/>
      </c>
    </row>
    <row r="45" spans="1:9" x14ac:dyDescent="0.25">
      <c r="A45" t="s">
        <v>8</v>
      </c>
      <c r="B45" t="s">
        <v>9</v>
      </c>
      <c r="C45" s="12" t="s">
        <v>151</v>
      </c>
      <c r="D45" t="s">
        <v>19</v>
      </c>
      <c r="E45">
        <v>125</v>
      </c>
      <c r="F45" s="10">
        <v>40026</v>
      </c>
      <c r="G45" s="9">
        <v>495</v>
      </c>
      <c r="I45" s="1" t="str">
        <f t="shared" si="0"/>
        <v/>
      </c>
    </row>
    <row r="46" spans="1:9" x14ac:dyDescent="0.25">
      <c r="A46" t="s">
        <v>8</v>
      </c>
      <c r="B46" t="s">
        <v>9</v>
      </c>
      <c r="C46" s="12" t="s">
        <v>151</v>
      </c>
      <c r="D46" t="s">
        <v>20</v>
      </c>
      <c r="E46">
        <v>25</v>
      </c>
      <c r="F46" s="10">
        <v>40026</v>
      </c>
      <c r="G46" s="9">
        <v>995</v>
      </c>
      <c r="H46" t="s">
        <v>14</v>
      </c>
      <c r="I46" s="1" t="str">
        <f t="shared" si="0"/>
        <v/>
      </c>
    </row>
    <row r="47" spans="1:9" x14ac:dyDescent="0.25">
      <c r="A47" t="s">
        <v>8</v>
      </c>
      <c r="B47" t="s">
        <v>9</v>
      </c>
      <c r="C47" s="7" t="s">
        <v>159</v>
      </c>
      <c r="D47" t="s">
        <v>19</v>
      </c>
      <c r="E47">
        <v>250</v>
      </c>
      <c r="F47" s="10">
        <v>39934</v>
      </c>
      <c r="G47" s="9">
        <v>495</v>
      </c>
      <c r="I47" s="1" t="str">
        <f t="shared" si="0"/>
        <v/>
      </c>
    </row>
    <row r="48" spans="1:9" x14ac:dyDescent="0.25">
      <c r="A48" t="s">
        <v>8</v>
      </c>
      <c r="B48" t="s">
        <v>9</v>
      </c>
      <c r="C48" s="7" t="s">
        <v>58</v>
      </c>
      <c r="D48" t="s">
        <v>26</v>
      </c>
      <c r="E48">
        <v>250</v>
      </c>
      <c r="F48" s="10">
        <v>39904</v>
      </c>
      <c r="G48" s="9">
        <v>195</v>
      </c>
      <c r="H48" t="s">
        <v>14</v>
      </c>
      <c r="I48" s="1" t="str">
        <f t="shared" si="0"/>
        <v/>
      </c>
    </row>
    <row r="49" spans="1:9" x14ac:dyDescent="0.25">
      <c r="A49" t="s">
        <v>8</v>
      </c>
      <c r="B49" t="s">
        <v>9</v>
      </c>
      <c r="C49" s="7" t="s">
        <v>90</v>
      </c>
      <c r="D49" t="s">
        <v>19</v>
      </c>
      <c r="E49">
        <v>325</v>
      </c>
      <c r="F49" s="10">
        <v>39845</v>
      </c>
      <c r="G49" s="9">
        <v>595</v>
      </c>
      <c r="I49" s="1" t="str">
        <f t="shared" si="0"/>
        <v/>
      </c>
    </row>
    <row r="50" spans="1:9" x14ac:dyDescent="0.25">
      <c r="A50" t="s">
        <v>8</v>
      </c>
      <c r="B50" t="s">
        <v>9</v>
      </c>
      <c r="C50" s="7" t="s">
        <v>22</v>
      </c>
      <c r="D50" t="s">
        <v>19</v>
      </c>
      <c r="E50">
        <v>450</v>
      </c>
      <c r="F50" s="10">
        <v>39783</v>
      </c>
      <c r="G50" s="9">
        <v>395</v>
      </c>
      <c r="I50" s="1" t="str">
        <f t="shared" si="0"/>
        <v/>
      </c>
    </row>
    <row r="51" spans="1:9" x14ac:dyDescent="0.25">
      <c r="A51" t="s">
        <v>8</v>
      </c>
      <c r="B51" t="s">
        <v>9</v>
      </c>
      <c r="C51" s="7" t="s">
        <v>44</v>
      </c>
      <c r="D51" t="s">
        <v>19</v>
      </c>
      <c r="E51">
        <v>375</v>
      </c>
      <c r="F51" s="10">
        <v>39692</v>
      </c>
      <c r="G51" s="9">
        <v>495</v>
      </c>
      <c r="I51" s="1" t="str">
        <f t="shared" si="0"/>
        <v/>
      </c>
    </row>
    <row r="52" spans="1:9" x14ac:dyDescent="0.25">
      <c r="A52" t="s">
        <v>8</v>
      </c>
      <c r="B52" t="s">
        <v>9</v>
      </c>
      <c r="C52" s="7" t="s">
        <v>18</v>
      </c>
      <c r="D52" t="s">
        <v>19</v>
      </c>
      <c r="E52">
        <v>250</v>
      </c>
      <c r="F52" s="10">
        <v>39661</v>
      </c>
      <c r="G52" s="9">
        <v>525</v>
      </c>
      <c r="H52" t="s">
        <v>14</v>
      </c>
      <c r="I52" s="1" t="str">
        <f t="shared" si="0"/>
        <v/>
      </c>
    </row>
    <row r="53" spans="1:9" x14ac:dyDescent="0.25">
      <c r="A53" t="s">
        <v>8</v>
      </c>
      <c r="B53" t="s">
        <v>9</v>
      </c>
      <c r="C53" s="7" t="s">
        <v>18</v>
      </c>
      <c r="D53" t="s">
        <v>20</v>
      </c>
      <c r="E53">
        <v>50</v>
      </c>
      <c r="F53" s="10">
        <v>39661</v>
      </c>
      <c r="G53" s="9">
        <v>1450</v>
      </c>
      <c r="H53" t="s">
        <v>14</v>
      </c>
      <c r="I53" s="1" t="str">
        <f t="shared" si="0"/>
        <v/>
      </c>
    </row>
    <row r="54" spans="1:9" x14ac:dyDescent="0.25">
      <c r="A54" t="s">
        <v>8</v>
      </c>
      <c r="B54" t="s">
        <v>9</v>
      </c>
      <c r="C54" s="7" t="s">
        <v>75</v>
      </c>
      <c r="D54" t="s">
        <v>16</v>
      </c>
      <c r="E54">
        <v>501</v>
      </c>
      <c r="F54" s="10">
        <v>39569</v>
      </c>
      <c r="G54" s="9">
        <v>525</v>
      </c>
      <c r="I54" s="1" t="str">
        <f t="shared" si="0"/>
        <v/>
      </c>
    </row>
    <row r="55" spans="1:9" x14ac:dyDescent="0.25">
      <c r="A55" t="s">
        <v>8</v>
      </c>
      <c r="B55" t="s">
        <v>9</v>
      </c>
      <c r="C55" s="7" t="s">
        <v>52</v>
      </c>
      <c r="D55" t="s">
        <v>19</v>
      </c>
      <c r="E55">
        <v>375</v>
      </c>
      <c r="F55" s="10">
        <v>39539</v>
      </c>
      <c r="G55" s="9">
        <v>225</v>
      </c>
      <c r="H55" t="s">
        <v>14</v>
      </c>
      <c r="I55" s="1" t="str">
        <f t="shared" si="0"/>
        <v/>
      </c>
    </row>
    <row r="56" spans="1:9" x14ac:dyDescent="0.25">
      <c r="A56" t="s">
        <v>8</v>
      </c>
      <c r="B56" t="s">
        <v>9</v>
      </c>
      <c r="C56" s="7" t="s">
        <v>152</v>
      </c>
      <c r="D56" t="s">
        <v>19</v>
      </c>
      <c r="E56">
        <v>550</v>
      </c>
      <c r="F56" s="10">
        <v>39508</v>
      </c>
      <c r="G56" s="9">
        <v>545</v>
      </c>
      <c r="H56" t="s">
        <v>12</v>
      </c>
      <c r="I56" s="1" t="str">
        <f t="shared" si="0"/>
        <v/>
      </c>
    </row>
    <row r="57" spans="1:9" x14ac:dyDescent="0.25">
      <c r="A57" t="s">
        <v>8</v>
      </c>
      <c r="B57" t="s">
        <v>9</v>
      </c>
      <c r="C57" s="7" t="s">
        <v>166</v>
      </c>
      <c r="D57" t="s">
        <v>19</v>
      </c>
      <c r="E57">
        <v>550</v>
      </c>
      <c r="F57" s="10">
        <v>39448</v>
      </c>
      <c r="G57" s="9">
        <v>525</v>
      </c>
      <c r="I57" s="1" t="str">
        <f t="shared" si="0"/>
        <v/>
      </c>
    </row>
    <row r="58" spans="1:9" x14ac:dyDescent="0.25">
      <c r="A58" t="s">
        <v>8</v>
      </c>
      <c r="B58" t="s">
        <v>9</v>
      </c>
      <c r="C58" s="7" t="s">
        <v>131</v>
      </c>
      <c r="D58" t="s">
        <v>16</v>
      </c>
      <c r="E58">
        <v>600</v>
      </c>
      <c r="F58" s="10">
        <v>39387</v>
      </c>
      <c r="G58" s="9">
        <v>425</v>
      </c>
      <c r="H58" t="s">
        <v>14</v>
      </c>
      <c r="I58" s="1" t="str">
        <f t="shared" si="0"/>
        <v/>
      </c>
    </row>
    <row r="59" spans="1:9" x14ac:dyDescent="0.25">
      <c r="A59" t="s">
        <v>8</v>
      </c>
      <c r="B59" t="s">
        <v>9</v>
      </c>
      <c r="C59" s="7" t="s">
        <v>83</v>
      </c>
      <c r="D59" t="s">
        <v>19</v>
      </c>
      <c r="E59">
        <v>450</v>
      </c>
      <c r="F59" s="10">
        <v>39356</v>
      </c>
      <c r="G59" s="9">
        <v>225</v>
      </c>
      <c r="H59" t="s">
        <v>14</v>
      </c>
      <c r="I59" s="1" t="str">
        <f t="shared" si="0"/>
        <v/>
      </c>
    </row>
    <row r="60" spans="1:9" x14ac:dyDescent="0.25">
      <c r="A60" t="s">
        <v>8</v>
      </c>
      <c r="B60" t="s">
        <v>9</v>
      </c>
      <c r="C60" s="7" t="s">
        <v>57</v>
      </c>
      <c r="D60" t="s">
        <v>19</v>
      </c>
      <c r="E60">
        <v>400</v>
      </c>
      <c r="F60" s="10">
        <v>39326</v>
      </c>
      <c r="G60" s="9">
        <v>495</v>
      </c>
      <c r="I60" s="1" t="str">
        <f t="shared" si="0"/>
        <v/>
      </c>
    </row>
    <row r="61" spans="1:9" x14ac:dyDescent="0.25">
      <c r="A61" t="s">
        <v>8</v>
      </c>
      <c r="B61" t="s">
        <v>9</v>
      </c>
      <c r="C61" s="7" t="s">
        <v>57</v>
      </c>
      <c r="D61" t="s">
        <v>11</v>
      </c>
      <c r="E61">
        <v>450</v>
      </c>
      <c r="F61" s="10">
        <v>39326</v>
      </c>
      <c r="G61" s="9">
        <v>165</v>
      </c>
      <c r="I61" s="1" t="str">
        <f t="shared" si="0"/>
        <v/>
      </c>
    </row>
    <row r="62" spans="1:9" x14ac:dyDescent="0.25">
      <c r="A62" t="s">
        <v>8</v>
      </c>
      <c r="B62" t="s">
        <v>9</v>
      </c>
      <c r="C62" s="7" t="s">
        <v>70</v>
      </c>
      <c r="D62" t="s">
        <v>19</v>
      </c>
      <c r="E62">
        <v>550</v>
      </c>
      <c r="F62" s="10">
        <v>39234</v>
      </c>
      <c r="G62" s="9">
        <v>295</v>
      </c>
      <c r="H62" t="s">
        <v>14</v>
      </c>
      <c r="I62" s="1" t="str">
        <f t="shared" si="0"/>
        <v/>
      </c>
    </row>
    <row r="63" spans="1:9" x14ac:dyDescent="0.25">
      <c r="A63" t="s">
        <v>8</v>
      </c>
      <c r="B63" t="s">
        <v>9</v>
      </c>
      <c r="C63" s="7" t="s">
        <v>129</v>
      </c>
      <c r="D63" t="s">
        <v>19</v>
      </c>
      <c r="E63">
        <v>550</v>
      </c>
      <c r="F63" s="10">
        <v>39203</v>
      </c>
      <c r="G63" s="9">
        <v>550</v>
      </c>
      <c r="I63" s="1" t="str">
        <f t="shared" si="0"/>
        <v/>
      </c>
    </row>
    <row r="64" spans="1:9" x14ac:dyDescent="0.25">
      <c r="A64" t="s">
        <v>8</v>
      </c>
      <c r="B64" t="s">
        <v>9</v>
      </c>
      <c r="C64" s="7" t="s">
        <v>129</v>
      </c>
      <c r="D64" t="s">
        <v>11</v>
      </c>
      <c r="E64">
        <v>450</v>
      </c>
      <c r="F64" s="10">
        <v>39203</v>
      </c>
      <c r="G64" s="9">
        <v>165</v>
      </c>
      <c r="H64" t="s">
        <v>12</v>
      </c>
      <c r="I64" s="1" t="str">
        <f t="shared" si="0"/>
        <v/>
      </c>
    </row>
    <row r="65" spans="1:9" x14ac:dyDescent="0.25">
      <c r="A65" t="s">
        <v>8</v>
      </c>
      <c r="B65" t="s">
        <v>9</v>
      </c>
      <c r="C65" s="7" t="s">
        <v>104</v>
      </c>
      <c r="D65" t="s">
        <v>19</v>
      </c>
      <c r="E65">
        <v>550</v>
      </c>
      <c r="F65" s="10">
        <v>39173</v>
      </c>
      <c r="G65" s="9">
        <v>295</v>
      </c>
      <c r="H65" s="11" t="s">
        <v>14</v>
      </c>
      <c r="I65" s="1" t="str">
        <f t="shared" si="0"/>
        <v/>
      </c>
    </row>
    <row r="66" spans="1:9" x14ac:dyDescent="0.25">
      <c r="A66" t="s">
        <v>8</v>
      </c>
      <c r="B66" t="s">
        <v>9</v>
      </c>
      <c r="C66" s="7" t="s">
        <v>128</v>
      </c>
      <c r="D66" t="s">
        <v>19</v>
      </c>
      <c r="E66">
        <v>650</v>
      </c>
      <c r="F66" s="10">
        <v>39142</v>
      </c>
      <c r="G66" s="9">
        <v>395</v>
      </c>
      <c r="H66" s="11" t="s">
        <v>14</v>
      </c>
      <c r="I66" s="1" t="str">
        <f t="shared" ref="I66:I129" si="1">IF(E66&gt;1000,E66,"")</f>
        <v/>
      </c>
    </row>
    <row r="67" spans="1:9" x14ac:dyDescent="0.25">
      <c r="A67" t="s">
        <v>8</v>
      </c>
      <c r="B67" t="s">
        <v>9</v>
      </c>
      <c r="C67" s="7" t="s">
        <v>28</v>
      </c>
      <c r="D67" t="s">
        <v>11</v>
      </c>
      <c r="E67">
        <v>650</v>
      </c>
      <c r="F67" s="10">
        <v>39083</v>
      </c>
      <c r="G67" s="9">
        <v>165</v>
      </c>
      <c r="H67" s="11" t="s">
        <v>12</v>
      </c>
      <c r="I67" s="1" t="str">
        <f t="shared" si="1"/>
        <v/>
      </c>
    </row>
    <row r="68" spans="1:9" x14ac:dyDescent="0.25">
      <c r="A68" t="s">
        <v>8</v>
      </c>
      <c r="B68" t="s">
        <v>9</v>
      </c>
      <c r="C68" s="7" t="s">
        <v>27</v>
      </c>
      <c r="D68" t="s">
        <v>19</v>
      </c>
      <c r="E68">
        <v>550</v>
      </c>
      <c r="F68" s="10">
        <v>39052</v>
      </c>
      <c r="G68" s="9">
        <v>150</v>
      </c>
      <c r="H68" s="11" t="s">
        <v>14</v>
      </c>
      <c r="I68" s="1" t="str">
        <f t="shared" si="1"/>
        <v/>
      </c>
    </row>
    <row r="69" spans="1:9" x14ac:dyDescent="0.25">
      <c r="A69" t="s">
        <v>8</v>
      </c>
      <c r="B69" t="s">
        <v>9</v>
      </c>
      <c r="C69" s="7" t="s">
        <v>80</v>
      </c>
      <c r="D69" t="s">
        <v>19</v>
      </c>
      <c r="E69">
        <v>350</v>
      </c>
      <c r="F69" s="10">
        <v>38961</v>
      </c>
      <c r="G69" s="9">
        <v>375</v>
      </c>
      <c r="H69" s="11" t="s">
        <v>14</v>
      </c>
      <c r="I69" s="1" t="str">
        <f t="shared" si="1"/>
        <v/>
      </c>
    </row>
    <row r="70" spans="1:9" x14ac:dyDescent="0.25">
      <c r="A70" t="s">
        <v>8</v>
      </c>
      <c r="B70" t="s">
        <v>9</v>
      </c>
      <c r="C70" s="7" t="s">
        <v>80</v>
      </c>
      <c r="D70" t="s">
        <v>11</v>
      </c>
      <c r="E70">
        <v>550</v>
      </c>
      <c r="F70" s="10">
        <v>38961</v>
      </c>
      <c r="G70" s="9">
        <v>135</v>
      </c>
      <c r="H70" s="11" t="s">
        <v>14</v>
      </c>
      <c r="I70" s="1" t="str">
        <f t="shared" si="1"/>
        <v/>
      </c>
    </row>
    <row r="71" spans="1:9" x14ac:dyDescent="0.25">
      <c r="A71" t="s">
        <v>8</v>
      </c>
      <c r="B71" t="s">
        <v>9</v>
      </c>
      <c r="C71" s="7" t="s">
        <v>150</v>
      </c>
      <c r="D71" t="s">
        <v>16</v>
      </c>
      <c r="E71">
        <v>450</v>
      </c>
      <c r="F71" s="10">
        <v>38930</v>
      </c>
      <c r="G71" s="9">
        <v>650</v>
      </c>
      <c r="H71" t="s">
        <v>14</v>
      </c>
      <c r="I71" s="1" t="str">
        <f t="shared" si="1"/>
        <v/>
      </c>
    </row>
    <row r="72" spans="1:9" x14ac:dyDescent="0.25">
      <c r="A72" t="s">
        <v>8</v>
      </c>
      <c r="B72" t="s">
        <v>9</v>
      </c>
      <c r="C72" s="7" t="s">
        <v>81</v>
      </c>
      <c r="D72" t="s">
        <v>11</v>
      </c>
      <c r="E72">
        <v>450</v>
      </c>
      <c r="F72" s="10">
        <v>38838</v>
      </c>
      <c r="G72" s="9">
        <v>175</v>
      </c>
      <c r="H72" t="s">
        <v>12</v>
      </c>
      <c r="I72" s="1" t="str">
        <f t="shared" si="1"/>
        <v/>
      </c>
    </row>
    <row r="73" spans="1:9" x14ac:dyDescent="0.25">
      <c r="A73" t="s">
        <v>8</v>
      </c>
      <c r="B73" t="s">
        <v>9</v>
      </c>
      <c r="C73" s="7" t="s">
        <v>81</v>
      </c>
      <c r="D73" t="s">
        <v>19</v>
      </c>
      <c r="E73">
        <v>250</v>
      </c>
      <c r="F73" s="10">
        <v>38808</v>
      </c>
      <c r="G73" s="9">
        <v>775</v>
      </c>
      <c r="H73" t="s">
        <v>12</v>
      </c>
      <c r="I73" s="1" t="str">
        <f t="shared" si="1"/>
        <v/>
      </c>
    </row>
    <row r="74" spans="1:9" x14ac:dyDescent="0.25">
      <c r="A74" t="s">
        <v>8</v>
      </c>
      <c r="B74" t="s">
        <v>9</v>
      </c>
      <c r="C74" s="7" t="s">
        <v>81</v>
      </c>
      <c r="D74" t="s">
        <v>20</v>
      </c>
      <c r="E74">
        <v>25</v>
      </c>
      <c r="F74" s="10">
        <v>38808</v>
      </c>
      <c r="G74" s="9">
        <v>1450</v>
      </c>
      <c r="H74" t="s">
        <v>14</v>
      </c>
      <c r="I74" s="1" t="str">
        <f t="shared" si="1"/>
        <v/>
      </c>
    </row>
    <row r="75" spans="1:9" x14ac:dyDescent="0.25">
      <c r="A75" t="s">
        <v>8</v>
      </c>
      <c r="B75" t="s">
        <v>9</v>
      </c>
      <c r="C75" s="7" t="s">
        <v>140</v>
      </c>
      <c r="D75" t="s">
        <v>19</v>
      </c>
      <c r="E75">
        <v>175</v>
      </c>
      <c r="F75" s="10">
        <v>38777</v>
      </c>
      <c r="G75" s="9">
        <v>650</v>
      </c>
      <c r="H75" t="s">
        <v>14</v>
      </c>
      <c r="I75" s="1" t="str">
        <f t="shared" si="1"/>
        <v/>
      </c>
    </row>
    <row r="76" spans="1:9" x14ac:dyDescent="0.25">
      <c r="A76" t="s">
        <v>8</v>
      </c>
      <c r="B76" t="s">
        <v>9</v>
      </c>
      <c r="C76" s="7" t="s">
        <v>140</v>
      </c>
      <c r="D76" t="s">
        <v>11</v>
      </c>
      <c r="E76">
        <v>350</v>
      </c>
      <c r="F76" s="10">
        <v>38777</v>
      </c>
      <c r="G76" s="9">
        <v>195</v>
      </c>
      <c r="H76" t="s">
        <v>12</v>
      </c>
      <c r="I76" s="1" t="str">
        <f t="shared" si="1"/>
        <v/>
      </c>
    </row>
    <row r="77" spans="1:9" x14ac:dyDescent="0.25">
      <c r="A77" t="s">
        <v>8</v>
      </c>
      <c r="B77" t="s">
        <v>9</v>
      </c>
      <c r="C77" s="7" t="s">
        <v>72</v>
      </c>
      <c r="D77" t="s">
        <v>19</v>
      </c>
      <c r="E77">
        <v>350</v>
      </c>
      <c r="F77" s="10">
        <v>38718</v>
      </c>
      <c r="G77" s="9">
        <v>325</v>
      </c>
      <c r="H77" t="s">
        <v>12</v>
      </c>
      <c r="I77" s="1" t="str">
        <f t="shared" si="1"/>
        <v/>
      </c>
    </row>
    <row r="78" spans="1:9" x14ac:dyDescent="0.25">
      <c r="A78" t="s">
        <v>8</v>
      </c>
      <c r="B78" s="2" t="s">
        <v>9</v>
      </c>
      <c r="C78" s="3" t="s">
        <v>137</v>
      </c>
      <c r="D78" s="2" t="s">
        <v>40</v>
      </c>
      <c r="E78" s="2">
        <v>204</v>
      </c>
      <c r="F78" s="10">
        <v>38626</v>
      </c>
      <c r="G78" s="5">
        <v>425</v>
      </c>
      <c r="H78" s="2" t="s">
        <v>14</v>
      </c>
      <c r="I78" s="1" t="str">
        <f t="shared" si="1"/>
        <v/>
      </c>
    </row>
    <row r="79" spans="1:9" x14ac:dyDescent="0.25">
      <c r="A79" t="s">
        <v>8</v>
      </c>
      <c r="B79" s="2" t="s">
        <v>9</v>
      </c>
      <c r="C79" s="3" t="s">
        <v>147</v>
      </c>
      <c r="D79" t="s">
        <v>19</v>
      </c>
      <c r="E79" s="2">
        <v>250</v>
      </c>
      <c r="F79" s="10">
        <v>38626</v>
      </c>
      <c r="G79" s="5">
        <v>250</v>
      </c>
      <c r="H79" s="6" t="s">
        <v>12</v>
      </c>
      <c r="I79" s="1" t="str">
        <f t="shared" si="1"/>
        <v/>
      </c>
    </row>
    <row r="80" spans="1:9" x14ac:dyDescent="0.25">
      <c r="A80" t="s">
        <v>8</v>
      </c>
      <c r="B80" t="s">
        <v>9</v>
      </c>
      <c r="C80" s="7" t="s">
        <v>54</v>
      </c>
      <c r="D80" t="s">
        <v>55</v>
      </c>
      <c r="E80">
        <v>150</v>
      </c>
      <c r="F80" s="10">
        <v>38626</v>
      </c>
      <c r="G80" s="9">
        <v>775</v>
      </c>
      <c r="I80" s="1" t="str">
        <f t="shared" si="1"/>
        <v/>
      </c>
    </row>
    <row r="81" spans="1:9" x14ac:dyDescent="0.25">
      <c r="A81" t="s">
        <v>8</v>
      </c>
      <c r="B81" s="2" t="s">
        <v>9</v>
      </c>
      <c r="C81" s="3" t="s">
        <v>36</v>
      </c>
      <c r="D81" t="s">
        <v>11</v>
      </c>
      <c r="E81" s="2">
        <v>350</v>
      </c>
      <c r="F81" s="4">
        <v>38596</v>
      </c>
      <c r="G81" s="5">
        <v>195</v>
      </c>
      <c r="H81" s="2" t="s">
        <v>14</v>
      </c>
      <c r="I81" s="1" t="str">
        <f t="shared" si="1"/>
        <v/>
      </c>
    </row>
    <row r="82" spans="1:9" x14ac:dyDescent="0.25">
      <c r="A82" t="s">
        <v>8</v>
      </c>
      <c r="B82" s="2" t="s">
        <v>9</v>
      </c>
      <c r="C82" s="3" t="s">
        <v>147</v>
      </c>
      <c r="D82" t="s">
        <v>65</v>
      </c>
      <c r="E82" s="2"/>
      <c r="F82" s="4">
        <v>38596</v>
      </c>
      <c r="G82" s="5">
        <v>30</v>
      </c>
      <c r="H82" s="2"/>
      <c r="I82" s="1" t="str">
        <f t="shared" si="1"/>
        <v/>
      </c>
    </row>
    <row r="83" spans="1:9" x14ac:dyDescent="0.25">
      <c r="A83" t="s">
        <v>8</v>
      </c>
      <c r="B83" s="2" t="s">
        <v>9</v>
      </c>
      <c r="C83" s="3" t="s">
        <v>36</v>
      </c>
      <c r="D83" s="2" t="s">
        <v>20</v>
      </c>
      <c r="E83" s="2">
        <v>250</v>
      </c>
      <c r="F83" s="4">
        <v>38565</v>
      </c>
      <c r="G83" s="5">
        <v>995</v>
      </c>
      <c r="H83" s="2" t="s">
        <v>14</v>
      </c>
      <c r="I83" s="1" t="str">
        <f t="shared" si="1"/>
        <v/>
      </c>
    </row>
    <row r="84" spans="1:9" x14ac:dyDescent="0.25">
      <c r="A84" t="s">
        <v>8</v>
      </c>
      <c r="B84" t="s">
        <v>9</v>
      </c>
      <c r="C84" s="3" t="s">
        <v>78</v>
      </c>
      <c r="D84" t="s">
        <v>19</v>
      </c>
      <c r="E84" s="2">
        <v>375</v>
      </c>
      <c r="F84" s="4">
        <v>38504</v>
      </c>
      <c r="G84" s="5">
        <v>595</v>
      </c>
      <c r="H84" s="6" t="s">
        <v>12</v>
      </c>
      <c r="I84" s="1" t="str">
        <f t="shared" si="1"/>
        <v/>
      </c>
    </row>
    <row r="85" spans="1:9" x14ac:dyDescent="0.25">
      <c r="A85" t="s">
        <v>8</v>
      </c>
      <c r="B85" s="2" t="s">
        <v>9</v>
      </c>
      <c r="C85" s="3" t="s">
        <v>130</v>
      </c>
      <c r="D85" t="s">
        <v>19</v>
      </c>
      <c r="E85" s="2">
        <v>175</v>
      </c>
      <c r="F85" s="4">
        <v>38473</v>
      </c>
      <c r="G85" s="5">
        <v>475</v>
      </c>
      <c r="H85" s="2" t="s">
        <v>14</v>
      </c>
      <c r="I85" s="1" t="str">
        <f t="shared" si="1"/>
        <v/>
      </c>
    </row>
    <row r="86" spans="1:9" x14ac:dyDescent="0.25">
      <c r="A86" t="s">
        <v>8</v>
      </c>
      <c r="B86" s="2" t="s">
        <v>9</v>
      </c>
      <c r="C86" s="3" t="s">
        <v>130</v>
      </c>
      <c r="D86" t="s">
        <v>11</v>
      </c>
      <c r="E86" s="2">
        <v>450</v>
      </c>
      <c r="F86" s="4">
        <v>38473</v>
      </c>
      <c r="G86" s="5">
        <v>145</v>
      </c>
      <c r="H86" s="2" t="s">
        <v>14</v>
      </c>
      <c r="I86" s="1" t="str">
        <f t="shared" si="1"/>
        <v/>
      </c>
    </row>
    <row r="87" spans="1:9" x14ac:dyDescent="0.25">
      <c r="A87" t="s">
        <v>8</v>
      </c>
      <c r="B87" s="2" t="s">
        <v>9</v>
      </c>
      <c r="C87" s="3" t="s">
        <v>108</v>
      </c>
      <c r="D87" t="s">
        <v>19</v>
      </c>
      <c r="E87" s="2">
        <v>300</v>
      </c>
      <c r="F87" s="4">
        <v>38412</v>
      </c>
      <c r="G87" s="5">
        <v>395</v>
      </c>
      <c r="H87" s="2" t="s">
        <v>14</v>
      </c>
      <c r="I87" s="1" t="str">
        <f t="shared" si="1"/>
        <v/>
      </c>
    </row>
    <row r="88" spans="1:9" x14ac:dyDescent="0.25">
      <c r="A88" t="s">
        <v>8</v>
      </c>
      <c r="B88" s="2" t="s">
        <v>9</v>
      </c>
      <c r="C88" s="3" t="s">
        <v>108</v>
      </c>
      <c r="D88" t="s">
        <v>11</v>
      </c>
      <c r="E88" s="2">
        <v>550</v>
      </c>
      <c r="F88" s="4">
        <v>38412</v>
      </c>
      <c r="G88" s="5">
        <v>150</v>
      </c>
      <c r="H88" s="2" t="s">
        <v>12</v>
      </c>
      <c r="I88" s="1" t="str">
        <f t="shared" si="1"/>
        <v/>
      </c>
    </row>
    <row r="89" spans="1:9" x14ac:dyDescent="0.25">
      <c r="A89" t="s">
        <v>8</v>
      </c>
      <c r="B89" s="2" t="s">
        <v>9</v>
      </c>
      <c r="C89" s="3" t="s">
        <v>154</v>
      </c>
      <c r="D89" s="2" t="s">
        <v>34</v>
      </c>
      <c r="E89" s="2">
        <v>215</v>
      </c>
      <c r="F89" s="4">
        <v>38353</v>
      </c>
      <c r="G89" s="5">
        <v>1250</v>
      </c>
      <c r="H89" s="2" t="s">
        <v>14</v>
      </c>
      <c r="I89" s="1" t="str">
        <f t="shared" si="1"/>
        <v/>
      </c>
    </row>
    <row r="90" spans="1:9" x14ac:dyDescent="0.25">
      <c r="A90" s="6" t="s">
        <v>8</v>
      </c>
      <c r="B90" s="2" t="s">
        <v>9</v>
      </c>
      <c r="C90" s="3" t="s">
        <v>162</v>
      </c>
      <c r="D90" t="s">
        <v>19</v>
      </c>
      <c r="E90" s="2">
        <v>300</v>
      </c>
      <c r="F90" s="4">
        <v>38261</v>
      </c>
      <c r="G90" s="5">
        <v>495</v>
      </c>
      <c r="H90" s="2" t="s">
        <v>14</v>
      </c>
      <c r="I90" s="1" t="str">
        <f t="shared" si="1"/>
        <v/>
      </c>
    </row>
    <row r="91" spans="1:9" x14ac:dyDescent="0.25">
      <c r="A91" t="s">
        <v>8</v>
      </c>
      <c r="B91" s="2" t="s">
        <v>9</v>
      </c>
      <c r="C91" s="3" t="s">
        <v>162</v>
      </c>
      <c r="D91" t="s">
        <v>11</v>
      </c>
      <c r="E91" s="2">
        <v>550</v>
      </c>
      <c r="F91" s="4">
        <v>38261</v>
      </c>
      <c r="G91" s="5">
        <v>160</v>
      </c>
      <c r="H91" s="2" t="s">
        <v>12</v>
      </c>
      <c r="I91" s="1" t="str">
        <f t="shared" si="1"/>
        <v/>
      </c>
    </row>
    <row r="92" spans="1:9" x14ac:dyDescent="0.25">
      <c r="A92" t="s">
        <v>8</v>
      </c>
      <c r="B92" s="2" t="s">
        <v>9</v>
      </c>
      <c r="C92" s="3" t="s">
        <v>98</v>
      </c>
      <c r="D92" t="s">
        <v>19</v>
      </c>
      <c r="E92" s="2">
        <v>300</v>
      </c>
      <c r="F92" s="4">
        <v>38200</v>
      </c>
      <c r="G92" s="5">
        <v>495</v>
      </c>
      <c r="H92" s="6" t="s">
        <v>12</v>
      </c>
      <c r="I92" s="1" t="str">
        <f t="shared" si="1"/>
        <v/>
      </c>
    </row>
    <row r="93" spans="1:9" x14ac:dyDescent="0.25">
      <c r="A93" t="s">
        <v>8</v>
      </c>
      <c r="B93" s="2" t="s">
        <v>9</v>
      </c>
      <c r="C93" s="3" t="s">
        <v>121</v>
      </c>
      <c r="D93" t="s">
        <v>19</v>
      </c>
      <c r="E93" s="2">
        <v>450</v>
      </c>
      <c r="F93" s="4">
        <v>38200</v>
      </c>
      <c r="G93" s="5">
        <v>260</v>
      </c>
      <c r="H93" s="2" t="s">
        <v>14</v>
      </c>
      <c r="I93" s="1" t="str">
        <f t="shared" si="1"/>
        <v/>
      </c>
    </row>
    <row r="94" spans="1:9" x14ac:dyDescent="0.25">
      <c r="A94" t="s">
        <v>8</v>
      </c>
      <c r="B94" s="2" t="s">
        <v>9</v>
      </c>
      <c r="C94" s="3" t="s">
        <v>98</v>
      </c>
      <c r="D94" t="s">
        <v>11</v>
      </c>
      <c r="E94" s="2">
        <v>650</v>
      </c>
      <c r="F94" s="4">
        <v>38200</v>
      </c>
      <c r="G94" s="5">
        <v>160</v>
      </c>
      <c r="H94" s="6" t="s">
        <v>12</v>
      </c>
      <c r="I94" s="1" t="str">
        <f t="shared" si="1"/>
        <v/>
      </c>
    </row>
    <row r="95" spans="1:9" x14ac:dyDescent="0.25">
      <c r="A95" t="s">
        <v>8</v>
      </c>
      <c r="B95" s="2" t="s">
        <v>9</v>
      </c>
      <c r="C95" s="3" t="s">
        <v>136</v>
      </c>
      <c r="D95" t="s">
        <v>19</v>
      </c>
      <c r="E95" s="2">
        <v>250</v>
      </c>
      <c r="F95" s="4">
        <v>38139</v>
      </c>
      <c r="G95" s="5">
        <v>1595</v>
      </c>
      <c r="H95" s="2" t="s">
        <v>14</v>
      </c>
      <c r="I95" s="1" t="str">
        <f t="shared" si="1"/>
        <v/>
      </c>
    </row>
    <row r="96" spans="1:9" x14ac:dyDescent="0.25">
      <c r="A96" s="2" t="s">
        <v>8</v>
      </c>
      <c r="B96" s="2" t="s">
        <v>9</v>
      </c>
      <c r="C96" s="3" t="s">
        <v>142</v>
      </c>
      <c r="D96" t="s">
        <v>11</v>
      </c>
      <c r="E96" s="2">
        <v>200</v>
      </c>
      <c r="F96" s="4">
        <v>38139</v>
      </c>
      <c r="G96" s="5">
        <v>775</v>
      </c>
      <c r="H96" s="2"/>
      <c r="I96" s="1" t="str">
        <f t="shared" si="1"/>
        <v/>
      </c>
    </row>
    <row r="97" spans="1:9" x14ac:dyDescent="0.25">
      <c r="A97" s="2" t="s">
        <v>8</v>
      </c>
      <c r="B97" s="2" t="s">
        <v>9</v>
      </c>
      <c r="C97" s="3" t="s">
        <v>87</v>
      </c>
      <c r="D97" s="2" t="s">
        <v>34</v>
      </c>
      <c r="E97" s="2">
        <v>300</v>
      </c>
      <c r="F97" s="4">
        <v>38047</v>
      </c>
      <c r="G97" s="5">
        <v>1750</v>
      </c>
      <c r="H97" s="2" t="s">
        <v>14</v>
      </c>
      <c r="I97" s="1" t="str">
        <f t="shared" si="1"/>
        <v/>
      </c>
    </row>
    <row r="98" spans="1:9" x14ac:dyDescent="0.25">
      <c r="A98" s="2" t="s">
        <v>8</v>
      </c>
      <c r="B98" s="2" t="s">
        <v>9</v>
      </c>
      <c r="C98" s="3" t="s">
        <v>46</v>
      </c>
      <c r="D98" t="s">
        <v>19</v>
      </c>
      <c r="E98" s="2">
        <v>300</v>
      </c>
      <c r="F98" s="4">
        <v>37987</v>
      </c>
      <c r="G98" s="5">
        <v>495</v>
      </c>
      <c r="H98" s="6" t="s">
        <v>12</v>
      </c>
      <c r="I98" s="1" t="str">
        <f t="shared" si="1"/>
        <v/>
      </c>
    </row>
    <row r="99" spans="1:9" x14ac:dyDescent="0.25">
      <c r="A99" s="6" t="s">
        <v>8</v>
      </c>
      <c r="B99" s="2" t="s">
        <v>9</v>
      </c>
      <c r="C99" s="3" t="s">
        <v>120</v>
      </c>
      <c r="D99" t="s">
        <v>19</v>
      </c>
      <c r="E99" s="2">
        <v>275</v>
      </c>
      <c r="F99" s="4">
        <v>37987</v>
      </c>
      <c r="G99" s="5">
        <v>250</v>
      </c>
      <c r="H99" s="2" t="s">
        <v>14</v>
      </c>
      <c r="I99" s="1" t="str">
        <f t="shared" si="1"/>
        <v/>
      </c>
    </row>
    <row r="100" spans="1:9" x14ac:dyDescent="0.25">
      <c r="A100" s="2" t="s">
        <v>8</v>
      </c>
      <c r="B100" s="2" t="s">
        <v>9</v>
      </c>
      <c r="C100" s="3" t="s">
        <v>120</v>
      </c>
      <c r="D100" t="s">
        <v>11</v>
      </c>
      <c r="E100" s="2">
        <v>650</v>
      </c>
      <c r="F100" s="4">
        <v>37987</v>
      </c>
      <c r="G100" s="5">
        <v>140</v>
      </c>
      <c r="H100" s="6" t="s">
        <v>12</v>
      </c>
      <c r="I100" s="1" t="str">
        <f t="shared" si="1"/>
        <v/>
      </c>
    </row>
    <row r="101" spans="1:9" x14ac:dyDescent="0.25">
      <c r="A101" t="s">
        <v>8</v>
      </c>
      <c r="B101" s="2" t="s">
        <v>9</v>
      </c>
      <c r="C101" s="3" t="s">
        <v>73</v>
      </c>
      <c r="D101" t="s">
        <v>19</v>
      </c>
      <c r="E101" s="2">
        <v>375</v>
      </c>
      <c r="F101" s="4">
        <v>37895</v>
      </c>
      <c r="G101" s="5">
        <v>395</v>
      </c>
      <c r="H101" s="2" t="s">
        <v>14</v>
      </c>
      <c r="I101" s="1" t="str">
        <f t="shared" si="1"/>
        <v/>
      </c>
    </row>
    <row r="102" spans="1:9" x14ac:dyDescent="0.25">
      <c r="A102" s="2" t="s">
        <v>8</v>
      </c>
      <c r="B102" s="2" t="s">
        <v>9</v>
      </c>
      <c r="C102" s="3" t="s">
        <v>73</v>
      </c>
      <c r="D102" t="s">
        <v>11</v>
      </c>
      <c r="E102" s="2">
        <v>750</v>
      </c>
      <c r="F102" s="4">
        <v>37895</v>
      </c>
      <c r="G102" s="5">
        <v>150</v>
      </c>
      <c r="H102" s="2" t="s">
        <v>14</v>
      </c>
      <c r="I102" s="1" t="str">
        <f t="shared" si="1"/>
        <v/>
      </c>
    </row>
    <row r="103" spans="1:9" x14ac:dyDescent="0.25">
      <c r="A103" s="2" t="s">
        <v>8</v>
      </c>
      <c r="B103" s="2" t="s">
        <v>9</v>
      </c>
      <c r="C103" s="3" t="s">
        <v>169</v>
      </c>
      <c r="D103" t="s">
        <v>19</v>
      </c>
      <c r="E103" s="2">
        <v>450</v>
      </c>
      <c r="F103" s="4">
        <v>37865</v>
      </c>
      <c r="G103" s="5">
        <v>695</v>
      </c>
      <c r="H103" s="2"/>
      <c r="I103" s="1" t="str">
        <f t="shared" si="1"/>
        <v/>
      </c>
    </row>
    <row r="104" spans="1:9" x14ac:dyDescent="0.25">
      <c r="A104" s="2" t="s">
        <v>8</v>
      </c>
      <c r="B104" s="2" t="s">
        <v>9</v>
      </c>
      <c r="C104" s="3" t="s">
        <v>169</v>
      </c>
      <c r="D104" t="s">
        <v>11</v>
      </c>
      <c r="E104" s="2">
        <v>950</v>
      </c>
      <c r="F104" s="4">
        <v>37865</v>
      </c>
      <c r="G104" s="5">
        <v>160</v>
      </c>
      <c r="H104" s="6" t="s">
        <v>12</v>
      </c>
      <c r="I104" s="1" t="str">
        <f t="shared" si="1"/>
        <v/>
      </c>
    </row>
    <row r="105" spans="1:9" x14ac:dyDescent="0.25">
      <c r="A105" s="2" t="s">
        <v>8</v>
      </c>
      <c r="B105" s="2" t="s">
        <v>9</v>
      </c>
      <c r="C105" s="3" t="s">
        <v>170</v>
      </c>
      <c r="D105" s="2" t="s">
        <v>149</v>
      </c>
      <c r="E105" s="2">
        <v>200</v>
      </c>
      <c r="F105" s="4">
        <v>37773</v>
      </c>
      <c r="G105" s="5">
        <v>750</v>
      </c>
      <c r="H105" s="2" t="s">
        <v>14</v>
      </c>
      <c r="I105" s="1" t="str">
        <f t="shared" si="1"/>
        <v/>
      </c>
    </row>
    <row r="106" spans="1:9" x14ac:dyDescent="0.25">
      <c r="A106" s="2" t="s">
        <v>8</v>
      </c>
      <c r="B106" s="2" t="s">
        <v>9</v>
      </c>
      <c r="C106" s="3" t="s">
        <v>99</v>
      </c>
      <c r="D106" t="s">
        <v>19</v>
      </c>
      <c r="E106" s="2">
        <v>350</v>
      </c>
      <c r="F106" s="4">
        <v>37773</v>
      </c>
      <c r="G106" s="5">
        <v>295</v>
      </c>
      <c r="H106" s="2" t="s">
        <v>14</v>
      </c>
      <c r="I106" s="1" t="str">
        <f t="shared" si="1"/>
        <v/>
      </c>
    </row>
    <row r="107" spans="1:9" x14ac:dyDescent="0.25">
      <c r="A107" s="2" t="s">
        <v>8</v>
      </c>
      <c r="B107" s="2" t="s">
        <v>9</v>
      </c>
      <c r="C107" s="3" t="s">
        <v>99</v>
      </c>
      <c r="D107" t="s">
        <v>11</v>
      </c>
      <c r="E107" s="2">
        <v>550</v>
      </c>
      <c r="F107" s="4">
        <v>37773</v>
      </c>
      <c r="G107" s="5">
        <v>135</v>
      </c>
      <c r="H107" s="2" t="s">
        <v>14</v>
      </c>
      <c r="I107" s="1" t="str">
        <f t="shared" si="1"/>
        <v/>
      </c>
    </row>
    <row r="108" spans="1:9" x14ac:dyDescent="0.25">
      <c r="A108" t="s">
        <v>8</v>
      </c>
      <c r="B108" s="2" t="s">
        <v>9</v>
      </c>
      <c r="C108" s="3" t="s">
        <v>161</v>
      </c>
      <c r="D108" t="s">
        <v>19</v>
      </c>
      <c r="E108" s="2">
        <v>475</v>
      </c>
      <c r="F108" s="4">
        <v>37681</v>
      </c>
      <c r="G108" s="5">
        <v>650</v>
      </c>
      <c r="H108" s="2" t="s">
        <v>14</v>
      </c>
      <c r="I108" s="1" t="str">
        <f t="shared" si="1"/>
        <v/>
      </c>
    </row>
    <row r="109" spans="1:9" x14ac:dyDescent="0.25">
      <c r="A109" s="2" t="s">
        <v>8</v>
      </c>
      <c r="B109" s="2" t="s">
        <v>9</v>
      </c>
      <c r="C109" s="3" t="s">
        <v>161</v>
      </c>
      <c r="D109" t="s">
        <v>11</v>
      </c>
      <c r="E109" s="2">
        <v>750</v>
      </c>
      <c r="F109" s="4">
        <v>37681</v>
      </c>
      <c r="G109" s="5">
        <v>185</v>
      </c>
      <c r="H109" s="2" t="s">
        <v>14</v>
      </c>
      <c r="I109" s="1" t="str">
        <f t="shared" si="1"/>
        <v/>
      </c>
    </row>
    <row r="110" spans="1:9" x14ac:dyDescent="0.25">
      <c r="A110" s="6" t="s">
        <v>8</v>
      </c>
      <c r="B110" s="2" t="s">
        <v>9</v>
      </c>
      <c r="C110" s="3" t="s">
        <v>115</v>
      </c>
      <c r="D110" t="s">
        <v>19</v>
      </c>
      <c r="E110" s="2">
        <v>150</v>
      </c>
      <c r="F110" s="4">
        <v>37622</v>
      </c>
      <c r="G110" s="5">
        <v>295</v>
      </c>
      <c r="H110" s="2" t="s">
        <v>14</v>
      </c>
      <c r="I110" s="1" t="str">
        <f t="shared" si="1"/>
        <v/>
      </c>
    </row>
    <row r="111" spans="1:9" x14ac:dyDescent="0.25">
      <c r="A111" s="2" t="s">
        <v>8</v>
      </c>
      <c r="B111" s="2" t="s">
        <v>9</v>
      </c>
      <c r="C111" s="3" t="s">
        <v>115</v>
      </c>
      <c r="D111" t="s">
        <v>11</v>
      </c>
      <c r="E111" s="2">
        <v>550</v>
      </c>
      <c r="F111" s="4">
        <v>37622</v>
      </c>
      <c r="G111" s="5">
        <v>135</v>
      </c>
      <c r="H111" s="2" t="s">
        <v>14</v>
      </c>
      <c r="I111" s="1" t="str">
        <f t="shared" si="1"/>
        <v/>
      </c>
    </row>
    <row r="112" spans="1:9" x14ac:dyDescent="0.25">
      <c r="A112" s="2" t="s">
        <v>8</v>
      </c>
      <c r="B112" s="2" t="s">
        <v>9</v>
      </c>
      <c r="C112" s="3" t="s">
        <v>85</v>
      </c>
      <c r="D112" s="2" t="s">
        <v>16</v>
      </c>
      <c r="E112" s="2">
        <v>375</v>
      </c>
      <c r="F112" s="4">
        <v>37530</v>
      </c>
      <c r="G112" s="5">
        <v>395</v>
      </c>
      <c r="H112" s="2" t="s">
        <v>14</v>
      </c>
      <c r="I112" s="1" t="str">
        <f t="shared" si="1"/>
        <v/>
      </c>
    </row>
    <row r="113" spans="1:9" x14ac:dyDescent="0.25">
      <c r="A113" s="2" t="s">
        <v>8</v>
      </c>
      <c r="B113" s="2" t="s">
        <v>9</v>
      </c>
      <c r="C113" s="3" t="s">
        <v>125</v>
      </c>
      <c r="D113" t="s">
        <v>19</v>
      </c>
      <c r="E113" s="2">
        <v>200</v>
      </c>
      <c r="F113" s="4">
        <v>37530</v>
      </c>
      <c r="G113" s="5">
        <v>650</v>
      </c>
      <c r="H113" s="2" t="s">
        <v>14</v>
      </c>
      <c r="I113" s="1" t="str">
        <f t="shared" si="1"/>
        <v/>
      </c>
    </row>
    <row r="114" spans="1:9" x14ac:dyDescent="0.25">
      <c r="A114" s="2" t="s">
        <v>8</v>
      </c>
      <c r="B114" s="2" t="s">
        <v>9</v>
      </c>
      <c r="C114" s="3" t="s">
        <v>125</v>
      </c>
      <c r="D114" t="s">
        <v>11</v>
      </c>
      <c r="E114" s="2">
        <v>550</v>
      </c>
      <c r="F114" s="4">
        <v>37500</v>
      </c>
      <c r="G114" s="5">
        <v>185</v>
      </c>
      <c r="H114" s="2" t="s">
        <v>14</v>
      </c>
      <c r="I114" s="1" t="str">
        <f t="shared" si="1"/>
        <v/>
      </c>
    </row>
    <row r="115" spans="1:9" x14ac:dyDescent="0.25">
      <c r="A115" s="2" t="s">
        <v>8</v>
      </c>
      <c r="B115" s="2" t="s">
        <v>9</v>
      </c>
      <c r="C115" s="3" t="s">
        <v>41</v>
      </c>
      <c r="D115" s="2" t="s">
        <v>31</v>
      </c>
      <c r="E115" s="2"/>
      <c r="F115" s="4">
        <v>37500</v>
      </c>
      <c r="G115" s="5">
        <v>20</v>
      </c>
      <c r="H115" s="2"/>
      <c r="I115" s="1" t="str">
        <f t="shared" si="1"/>
        <v/>
      </c>
    </row>
    <row r="116" spans="1:9" x14ac:dyDescent="0.25">
      <c r="A116" s="2" t="s">
        <v>8</v>
      </c>
      <c r="B116" s="2" t="s">
        <v>9</v>
      </c>
      <c r="C116" s="3" t="s">
        <v>51</v>
      </c>
      <c r="D116" t="s">
        <v>19</v>
      </c>
      <c r="E116" s="2">
        <v>275</v>
      </c>
      <c r="F116" s="4">
        <v>37438</v>
      </c>
      <c r="G116" s="5">
        <v>695</v>
      </c>
      <c r="H116" s="2" t="s">
        <v>14</v>
      </c>
      <c r="I116" s="1" t="str">
        <f t="shared" si="1"/>
        <v/>
      </c>
    </row>
    <row r="117" spans="1:9" x14ac:dyDescent="0.25">
      <c r="A117" s="2" t="s">
        <v>8</v>
      </c>
      <c r="B117" s="2" t="s">
        <v>9</v>
      </c>
      <c r="C117" s="3" t="s">
        <v>51</v>
      </c>
      <c r="D117" t="s">
        <v>11</v>
      </c>
      <c r="E117" s="2">
        <v>550</v>
      </c>
      <c r="F117" s="4">
        <v>37438</v>
      </c>
      <c r="G117" s="5">
        <v>185</v>
      </c>
      <c r="H117" s="2" t="s">
        <v>14</v>
      </c>
      <c r="I117" s="1" t="str">
        <f t="shared" si="1"/>
        <v/>
      </c>
    </row>
    <row r="118" spans="1:9" x14ac:dyDescent="0.25">
      <c r="A118" s="2" t="s">
        <v>8</v>
      </c>
      <c r="B118" s="2" t="s">
        <v>9</v>
      </c>
      <c r="C118" s="3" t="s">
        <v>51</v>
      </c>
      <c r="D118" s="2" t="s">
        <v>20</v>
      </c>
      <c r="E118" s="2">
        <v>100</v>
      </c>
      <c r="F118" s="4">
        <v>37438</v>
      </c>
      <c r="G118" s="5">
        <v>1850</v>
      </c>
      <c r="H118" s="6" t="s">
        <v>12</v>
      </c>
      <c r="I118" s="1" t="str">
        <f t="shared" si="1"/>
        <v/>
      </c>
    </row>
    <row r="119" spans="1:9" x14ac:dyDescent="0.25">
      <c r="A119" s="2" t="s">
        <v>8</v>
      </c>
      <c r="B119" s="2" t="s">
        <v>9</v>
      </c>
      <c r="C119" s="3" t="s">
        <v>62</v>
      </c>
      <c r="D119" t="s">
        <v>19</v>
      </c>
      <c r="E119" s="6"/>
      <c r="F119" s="4">
        <v>37408</v>
      </c>
      <c r="G119" s="5">
        <v>695</v>
      </c>
      <c r="H119" s="2" t="s">
        <v>14</v>
      </c>
      <c r="I119" s="1" t="str">
        <f t="shared" si="1"/>
        <v/>
      </c>
    </row>
    <row r="120" spans="1:9" x14ac:dyDescent="0.25">
      <c r="A120" s="2" t="s">
        <v>8</v>
      </c>
      <c r="B120" s="2" t="s">
        <v>9</v>
      </c>
      <c r="C120" s="3" t="s">
        <v>62</v>
      </c>
      <c r="D120" t="s">
        <v>11</v>
      </c>
      <c r="E120" s="6"/>
      <c r="F120" s="4">
        <v>37408</v>
      </c>
      <c r="G120" s="5">
        <v>185</v>
      </c>
      <c r="H120" s="2"/>
      <c r="I120" s="1" t="str">
        <f t="shared" si="1"/>
        <v/>
      </c>
    </row>
    <row r="121" spans="1:9" x14ac:dyDescent="0.25">
      <c r="A121" s="2" t="s">
        <v>8</v>
      </c>
      <c r="B121" s="2" t="s">
        <v>9</v>
      </c>
      <c r="C121" s="3" t="s">
        <v>82</v>
      </c>
      <c r="D121" t="s">
        <v>19</v>
      </c>
      <c r="E121" s="2">
        <v>250</v>
      </c>
      <c r="F121" s="4">
        <v>37257</v>
      </c>
      <c r="G121" s="5">
        <v>325</v>
      </c>
      <c r="H121" s="2" t="s">
        <v>14</v>
      </c>
      <c r="I121" s="1" t="str">
        <f t="shared" si="1"/>
        <v/>
      </c>
    </row>
    <row r="122" spans="1:9" x14ac:dyDescent="0.25">
      <c r="A122" s="2" t="s">
        <v>8</v>
      </c>
      <c r="B122" s="2" t="s">
        <v>9</v>
      </c>
      <c r="C122" s="3" t="s">
        <v>82</v>
      </c>
      <c r="D122" t="s">
        <v>11</v>
      </c>
      <c r="E122" s="2">
        <v>750</v>
      </c>
      <c r="F122" s="4">
        <v>37257</v>
      </c>
      <c r="G122" s="5">
        <v>135</v>
      </c>
      <c r="H122" s="2"/>
      <c r="I122" s="1" t="str">
        <f t="shared" si="1"/>
        <v/>
      </c>
    </row>
    <row r="123" spans="1:9" x14ac:dyDescent="0.25">
      <c r="A123" s="6" t="s">
        <v>8</v>
      </c>
      <c r="B123" s="2" t="s">
        <v>9</v>
      </c>
      <c r="C123" s="3" t="s">
        <v>50</v>
      </c>
      <c r="D123" t="s">
        <v>19</v>
      </c>
      <c r="E123" s="2">
        <v>450</v>
      </c>
      <c r="F123" s="4">
        <v>37165</v>
      </c>
      <c r="G123" s="5">
        <v>495</v>
      </c>
      <c r="H123" s="2" t="s">
        <v>14</v>
      </c>
      <c r="I123" s="1" t="str">
        <f t="shared" si="1"/>
        <v/>
      </c>
    </row>
    <row r="124" spans="1:9" x14ac:dyDescent="0.25">
      <c r="A124" s="6" t="s">
        <v>8</v>
      </c>
      <c r="B124" s="2" t="s">
        <v>9</v>
      </c>
      <c r="C124" s="3" t="s">
        <v>50</v>
      </c>
      <c r="D124" t="s">
        <v>11</v>
      </c>
      <c r="E124" s="2">
        <v>1250</v>
      </c>
      <c r="F124" s="4">
        <v>37165</v>
      </c>
      <c r="G124" s="5">
        <v>175</v>
      </c>
      <c r="H124" s="2" t="s">
        <v>14</v>
      </c>
      <c r="I124" s="1">
        <f t="shared" si="1"/>
        <v>1250</v>
      </c>
    </row>
    <row r="125" spans="1:9" x14ac:dyDescent="0.25">
      <c r="A125" s="2" t="s">
        <v>8</v>
      </c>
      <c r="B125" s="2" t="s">
        <v>9</v>
      </c>
      <c r="C125" s="3" t="s">
        <v>50</v>
      </c>
      <c r="D125" t="s">
        <v>20</v>
      </c>
      <c r="E125" s="2">
        <v>50</v>
      </c>
      <c r="F125" s="4">
        <v>37165</v>
      </c>
      <c r="G125" s="5">
        <v>1495</v>
      </c>
      <c r="H125" s="2" t="s">
        <v>14</v>
      </c>
      <c r="I125" s="1" t="str">
        <f t="shared" si="1"/>
        <v/>
      </c>
    </row>
    <row r="126" spans="1:9" x14ac:dyDescent="0.25">
      <c r="A126" s="2" t="s">
        <v>8</v>
      </c>
      <c r="B126" s="2" t="s">
        <v>9</v>
      </c>
      <c r="C126" s="3" t="s">
        <v>116</v>
      </c>
      <c r="D126" s="2" t="s">
        <v>117</v>
      </c>
      <c r="E126" s="2">
        <v>250</v>
      </c>
      <c r="F126" s="4">
        <v>37104</v>
      </c>
      <c r="G126" s="5">
        <v>695</v>
      </c>
      <c r="H126" s="2" t="s">
        <v>14</v>
      </c>
      <c r="I126" s="1" t="str">
        <f t="shared" si="1"/>
        <v/>
      </c>
    </row>
    <row r="127" spans="1:9" x14ac:dyDescent="0.25">
      <c r="A127" s="2" t="s">
        <v>8</v>
      </c>
      <c r="B127" s="2" t="s">
        <v>9</v>
      </c>
      <c r="C127" s="3" t="s">
        <v>167</v>
      </c>
      <c r="D127" t="s">
        <v>19</v>
      </c>
      <c r="E127" s="2">
        <v>375</v>
      </c>
      <c r="F127" s="4">
        <v>37073</v>
      </c>
      <c r="G127" s="5">
        <v>645</v>
      </c>
      <c r="H127" s="2" t="s">
        <v>12</v>
      </c>
      <c r="I127" s="1" t="str">
        <f t="shared" si="1"/>
        <v/>
      </c>
    </row>
    <row r="128" spans="1:9" x14ac:dyDescent="0.25">
      <c r="A128" s="2" t="s">
        <v>8</v>
      </c>
      <c r="B128" s="2" t="s">
        <v>9</v>
      </c>
      <c r="C128" s="3" t="s">
        <v>167</v>
      </c>
      <c r="D128" t="s">
        <v>11</v>
      </c>
      <c r="E128" s="2">
        <v>750</v>
      </c>
      <c r="F128" s="4">
        <v>37073</v>
      </c>
      <c r="G128" s="5">
        <v>165</v>
      </c>
      <c r="H128" s="2"/>
      <c r="I128" s="1" t="str">
        <f t="shared" si="1"/>
        <v/>
      </c>
    </row>
    <row r="129" spans="1:9" x14ac:dyDescent="0.25">
      <c r="A129" s="2" t="s">
        <v>8</v>
      </c>
      <c r="B129" s="2" t="s">
        <v>9</v>
      </c>
      <c r="C129" s="3" t="s">
        <v>53</v>
      </c>
      <c r="D129" s="2" t="s">
        <v>31</v>
      </c>
      <c r="E129" s="2"/>
      <c r="F129" s="4">
        <v>37073</v>
      </c>
      <c r="G129" s="5">
        <v>35</v>
      </c>
      <c r="H129" s="2"/>
      <c r="I129" s="1" t="str">
        <f t="shared" si="1"/>
        <v/>
      </c>
    </row>
    <row r="130" spans="1:9" x14ac:dyDescent="0.25">
      <c r="A130" s="2" t="s">
        <v>8</v>
      </c>
      <c r="B130" s="2" t="s">
        <v>9</v>
      </c>
      <c r="C130" s="3" t="s">
        <v>77</v>
      </c>
      <c r="D130" s="2" t="s">
        <v>31</v>
      </c>
      <c r="E130" s="2"/>
      <c r="F130" s="4">
        <v>37073</v>
      </c>
      <c r="G130" s="5">
        <v>35</v>
      </c>
      <c r="H130" s="2"/>
      <c r="I130" s="1" t="str">
        <f t="shared" ref="I130:I193" si="2">IF(E130&gt;1000,E130,"")</f>
        <v/>
      </c>
    </row>
    <row r="131" spans="1:9" x14ac:dyDescent="0.25">
      <c r="A131" s="6" t="s">
        <v>8</v>
      </c>
      <c r="B131" s="2" t="s">
        <v>9</v>
      </c>
      <c r="C131" s="3" t="s">
        <v>112</v>
      </c>
      <c r="D131" t="s">
        <v>19</v>
      </c>
      <c r="E131" s="2">
        <v>450</v>
      </c>
      <c r="F131" s="4">
        <v>37043</v>
      </c>
      <c r="G131" s="5">
        <v>595</v>
      </c>
      <c r="H131" s="6" t="s">
        <v>12</v>
      </c>
      <c r="I131" s="1" t="str">
        <f t="shared" si="2"/>
        <v/>
      </c>
    </row>
    <row r="132" spans="1:9" x14ac:dyDescent="0.25">
      <c r="A132" s="2" t="s">
        <v>8</v>
      </c>
      <c r="B132" s="2" t="s">
        <v>9</v>
      </c>
      <c r="C132" s="3" t="s">
        <v>112</v>
      </c>
      <c r="D132" t="s">
        <v>11</v>
      </c>
      <c r="E132" s="2">
        <v>650</v>
      </c>
      <c r="F132" s="4">
        <v>37043</v>
      </c>
      <c r="G132" s="5">
        <v>165</v>
      </c>
      <c r="H132" s="6" t="s">
        <v>14</v>
      </c>
      <c r="I132" s="1" t="str">
        <f t="shared" si="2"/>
        <v/>
      </c>
    </row>
    <row r="133" spans="1:9" x14ac:dyDescent="0.25">
      <c r="A133" s="2" t="s">
        <v>8</v>
      </c>
      <c r="B133" s="2" t="s">
        <v>9</v>
      </c>
      <c r="C133" s="3" t="s">
        <v>164</v>
      </c>
      <c r="D133" t="s">
        <v>19</v>
      </c>
      <c r="E133" s="2">
        <v>475</v>
      </c>
      <c r="F133" s="4">
        <v>36982</v>
      </c>
      <c r="G133" s="5">
        <v>495</v>
      </c>
      <c r="H133" s="2" t="s">
        <v>12</v>
      </c>
      <c r="I133" s="1" t="str">
        <f t="shared" si="2"/>
        <v/>
      </c>
    </row>
    <row r="134" spans="1:9" x14ac:dyDescent="0.25">
      <c r="A134" s="2" t="s">
        <v>8</v>
      </c>
      <c r="B134" s="2" t="s">
        <v>9</v>
      </c>
      <c r="C134" s="3" t="s">
        <v>111</v>
      </c>
      <c r="D134" s="2" t="s">
        <v>31</v>
      </c>
      <c r="E134" s="2"/>
      <c r="F134" s="4">
        <v>36923</v>
      </c>
      <c r="G134" s="5">
        <v>35</v>
      </c>
      <c r="H134" s="2" t="s">
        <v>14</v>
      </c>
      <c r="I134" s="1" t="str">
        <f t="shared" si="2"/>
        <v/>
      </c>
    </row>
    <row r="135" spans="1:9" x14ac:dyDescent="0.25">
      <c r="A135" s="6" t="s">
        <v>8</v>
      </c>
      <c r="B135" s="2" t="s">
        <v>9</v>
      </c>
      <c r="C135" s="3" t="s">
        <v>146</v>
      </c>
      <c r="D135" t="s">
        <v>19</v>
      </c>
      <c r="E135" s="2">
        <v>250</v>
      </c>
      <c r="F135" s="4">
        <v>36892</v>
      </c>
      <c r="G135" s="5">
        <v>295</v>
      </c>
      <c r="H135" s="2" t="s">
        <v>14</v>
      </c>
      <c r="I135" s="1" t="str">
        <f t="shared" si="2"/>
        <v/>
      </c>
    </row>
    <row r="136" spans="1:9" x14ac:dyDescent="0.25">
      <c r="A136" s="2" t="s">
        <v>8</v>
      </c>
      <c r="B136" s="2" t="s">
        <v>9</v>
      </c>
      <c r="C136" s="3" t="s">
        <v>146</v>
      </c>
      <c r="D136" t="s">
        <v>11</v>
      </c>
      <c r="E136" s="2">
        <v>850</v>
      </c>
      <c r="F136" s="4">
        <v>36892</v>
      </c>
      <c r="G136" s="5">
        <v>135</v>
      </c>
      <c r="H136" s="2" t="s">
        <v>14</v>
      </c>
      <c r="I136" s="1" t="str">
        <f t="shared" si="2"/>
        <v/>
      </c>
    </row>
    <row r="137" spans="1:9" x14ac:dyDescent="0.25">
      <c r="A137" s="2" t="s">
        <v>8</v>
      </c>
      <c r="B137" s="2" t="s">
        <v>9</v>
      </c>
      <c r="C137" s="3" t="s">
        <v>23</v>
      </c>
      <c r="D137" t="s">
        <v>19</v>
      </c>
      <c r="E137" s="2">
        <v>275</v>
      </c>
      <c r="F137" s="4">
        <v>36800</v>
      </c>
      <c r="G137" s="5">
        <v>795</v>
      </c>
      <c r="H137" s="2" t="s">
        <v>14</v>
      </c>
      <c r="I137" s="1" t="str">
        <f t="shared" si="2"/>
        <v/>
      </c>
    </row>
    <row r="138" spans="1:9" x14ac:dyDescent="0.25">
      <c r="A138" s="2" t="s">
        <v>8</v>
      </c>
      <c r="B138" s="2" t="s">
        <v>9</v>
      </c>
      <c r="C138" s="3" t="s">
        <v>148</v>
      </c>
      <c r="D138" s="2" t="s">
        <v>149</v>
      </c>
      <c r="E138" s="2">
        <v>250</v>
      </c>
      <c r="F138" s="4">
        <v>36770</v>
      </c>
      <c r="G138" s="5">
        <v>750</v>
      </c>
      <c r="H138" s="2"/>
      <c r="I138" s="1" t="str">
        <f t="shared" si="2"/>
        <v/>
      </c>
    </row>
    <row r="139" spans="1:9" x14ac:dyDescent="0.25">
      <c r="A139" s="2" t="s">
        <v>8</v>
      </c>
      <c r="B139" s="2" t="s">
        <v>9</v>
      </c>
      <c r="C139" s="3" t="s">
        <v>23</v>
      </c>
      <c r="D139" t="s">
        <v>11</v>
      </c>
      <c r="E139" s="2">
        <v>3000</v>
      </c>
      <c r="F139" s="4">
        <v>36770</v>
      </c>
      <c r="G139" s="5">
        <v>225</v>
      </c>
      <c r="H139" s="6" t="s">
        <v>12</v>
      </c>
      <c r="I139" s="1">
        <f t="shared" si="2"/>
        <v>3000</v>
      </c>
    </row>
    <row r="140" spans="1:9" x14ac:dyDescent="0.25">
      <c r="A140" s="2" t="s">
        <v>8</v>
      </c>
      <c r="B140" s="2" t="s">
        <v>9</v>
      </c>
      <c r="C140" s="3" t="s">
        <v>102</v>
      </c>
      <c r="D140" s="2" t="s">
        <v>103</v>
      </c>
      <c r="E140" s="2">
        <v>150</v>
      </c>
      <c r="F140" s="4">
        <v>36617</v>
      </c>
      <c r="G140" s="5">
        <v>495</v>
      </c>
      <c r="H140" s="2" t="s">
        <v>14</v>
      </c>
      <c r="I140" s="1" t="str">
        <f t="shared" si="2"/>
        <v/>
      </c>
    </row>
    <row r="141" spans="1:9" x14ac:dyDescent="0.25">
      <c r="A141" s="2" t="s">
        <v>8</v>
      </c>
      <c r="B141" s="2" t="s">
        <v>9</v>
      </c>
      <c r="C141" s="3" t="s">
        <v>10</v>
      </c>
      <c r="D141" t="s">
        <v>11</v>
      </c>
      <c r="E141" s="2">
        <v>3500</v>
      </c>
      <c r="F141" s="4">
        <v>36586</v>
      </c>
      <c r="G141" s="5">
        <v>135</v>
      </c>
      <c r="H141" s="6" t="s">
        <v>12</v>
      </c>
      <c r="I141" s="1">
        <f t="shared" si="2"/>
        <v>3500</v>
      </c>
    </row>
    <row r="142" spans="1:9" x14ac:dyDescent="0.25">
      <c r="A142" s="2" t="s">
        <v>8</v>
      </c>
      <c r="B142" s="2" t="s">
        <v>9</v>
      </c>
      <c r="C142" s="3" t="s">
        <v>101</v>
      </c>
      <c r="D142" t="s">
        <v>11</v>
      </c>
      <c r="E142" s="2">
        <v>1950</v>
      </c>
      <c r="F142" s="4">
        <v>36586</v>
      </c>
      <c r="G142" s="5">
        <v>185</v>
      </c>
      <c r="H142" s="6" t="s">
        <v>12</v>
      </c>
      <c r="I142" s="1">
        <f t="shared" si="2"/>
        <v>1950</v>
      </c>
    </row>
    <row r="143" spans="1:9" x14ac:dyDescent="0.25">
      <c r="A143" s="2" t="s">
        <v>8</v>
      </c>
      <c r="B143" s="2" t="s">
        <v>9</v>
      </c>
      <c r="C143" s="3" t="s">
        <v>144</v>
      </c>
      <c r="D143" t="s">
        <v>11</v>
      </c>
      <c r="E143" s="2">
        <v>2950</v>
      </c>
      <c r="F143" s="4">
        <v>36557</v>
      </c>
      <c r="G143" s="5">
        <v>160</v>
      </c>
      <c r="H143" s="2" t="s">
        <v>14</v>
      </c>
      <c r="I143" s="1">
        <f t="shared" si="2"/>
        <v>2950</v>
      </c>
    </row>
    <row r="144" spans="1:9" x14ac:dyDescent="0.25">
      <c r="A144" s="2" t="s">
        <v>8</v>
      </c>
      <c r="B144" s="2" t="s">
        <v>9</v>
      </c>
      <c r="C144" s="3" t="s">
        <v>60</v>
      </c>
      <c r="D144" s="2" t="s">
        <v>11</v>
      </c>
      <c r="E144" s="2">
        <v>2500</v>
      </c>
      <c r="F144" s="4">
        <v>36465</v>
      </c>
      <c r="G144" s="5">
        <v>195</v>
      </c>
      <c r="H144" s="2" t="s">
        <v>12</v>
      </c>
      <c r="I144" s="1">
        <f t="shared" si="2"/>
        <v>2500</v>
      </c>
    </row>
    <row r="145" spans="1:9" x14ac:dyDescent="0.25">
      <c r="A145" s="2" t="s">
        <v>8</v>
      </c>
      <c r="B145" s="2" t="s">
        <v>9</v>
      </c>
      <c r="C145" s="3" t="s">
        <v>61</v>
      </c>
      <c r="D145" t="s">
        <v>11</v>
      </c>
      <c r="E145" s="2">
        <v>300</v>
      </c>
      <c r="F145" s="4">
        <v>36465</v>
      </c>
      <c r="G145" s="5">
        <v>445</v>
      </c>
      <c r="H145" s="2" t="s">
        <v>14</v>
      </c>
      <c r="I145" s="1" t="str">
        <f t="shared" si="2"/>
        <v/>
      </c>
    </row>
    <row r="146" spans="1:9" x14ac:dyDescent="0.25">
      <c r="A146" t="s">
        <v>8</v>
      </c>
      <c r="B146" t="s">
        <v>9</v>
      </c>
      <c r="C146" s="7" t="s">
        <v>21</v>
      </c>
      <c r="D146" t="s">
        <v>11</v>
      </c>
      <c r="E146">
        <v>1950</v>
      </c>
      <c r="F146" s="10">
        <v>36373</v>
      </c>
      <c r="G146" s="9">
        <v>275</v>
      </c>
      <c r="H146" t="s">
        <v>14</v>
      </c>
      <c r="I146" s="1">
        <f t="shared" si="2"/>
        <v>1950</v>
      </c>
    </row>
    <row r="147" spans="1:9" x14ac:dyDescent="0.25">
      <c r="A147" s="2" t="s">
        <v>8</v>
      </c>
      <c r="B147" s="2" t="s">
        <v>9</v>
      </c>
      <c r="C147" s="3" t="s">
        <v>71</v>
      </c>
      <c r="D147" s="2" t="s">
        <v>11</v>
      </c>
      <c r="E147" s="2">
        <v>950</v>
      </c>
      <c r="F147" s="4">
        <v>36342</v>
      </c>
      <c r="G147" s="5">
        <v>135</v>
      </c>
      <c r="H147" s="6" t="s">
        <v>12</v>
      </c>
      <c r="I147" s="1" t="str">
        <f t="shared" si="2"/>
        <v/>
      </c>
    </row>
    <row r="148" spans="1:9" x14ac:dyDescent="0.25">
      <c r="A148" s="2" t="s">
        <v>8</v>
      </c>
      <c r="B148" s="2" t="s">
        <v>9</v>
      </c>
      <c r="C148" s="3" t="s">
        <v>92</v>
      </c>
      <c r="D148" s="2" t="s">
        <v>11</v>
      </c>
      <c r="E148" s="2">
        <v>353</v>
      </c>
      <c r="F148" s="4">
        <v>36342</v>
      </c>
      <c r="G148" s="5">
        <v>330</v>
      </c>
      <c r="H148" s="2" t="s">
        <v>14</v>
      </c>
      <c r="I148" s="1" t="str">
        <f t="shared" si="2"/>
        <v/>
      </c>
    </row>
    <row r="149" spans="1:9" x14ac:dyDescent="0.25">
      <c r="A149" s="2" t="s">
        <v>8</v>
      </c>
      <c r="B149" s="2" t="s">
        <v>9</v>
      </c>
      <c r="C149" s="3" t="s">
        <v>91</v>
      </c>
      <c r="D149" s="2" t="s">
        <v>11</v>
      </c>
      <c r="E149" s="2">
        <v>1500</v>
      </c>
      <c r="F149" s="4">
        <v>36281</v>
      </c>
      <c r="G149" s="5">
        <v>150</v>
      </c>
      <c r="H149" s="2" t="s">
        <v>14</v>
      </c>
      <c r="I149" s="1">
        <f t="shared" si="2"/>
        <v>1500</v>
      </c>
    </row>
    <row r="150" spans="1:9" x14ac:dyDescent="0.25">
      <c r="A150" s="2" t="s">
        <v>8</v>
      </c>
      <c r="B150" s="2" t="s">
        <v>9</v>
      </c>
      <c r="C150" s="3" t="s">
        <v>66</v>
      </c>
      <c r="D150" s="2" t="s">
        <v>65</v>
      </c>
      <c r="E150" s="2"/>
      <c r="F150" s="4">
        <v>36220</v>
      </c>
      <c r="G150" s="5">
        <v>95</v>
      </c>
      <c r="H150" s="2"/>
      <c r="I150" s="1" t="str">
        <f t="shared" si="2"/>
        <v/>
      </c>
    </row>
    <row r="151" spans="1:9" x14ac:dyDescent="0.25">
      <c r="A151" s="2" t="s">
        <v>8</v>
      </c>
      <c r="B151" s="2" t="s">
        <v>9</v>
      </c>
      <c r="C151" s="3" t="s">
        <v>17</v>
      </c>
      <c r="D151" s="2" t="s">
        <v>11</v>
      </c>
      <c r="E151" s="2">
        <v>950</v>
      </c>
      <c r="F151" s="4">
        <v>36192</v>
      </c>
      <c r="G151" s="5">
        <v>145</v>
      </c>
      <c r="H151" s="2" t="s">
        <v>14</v>
      </c>
      <c r="I151" s="1" t="str">
        <f t="shared" si="2"/>
        <v/>
      </c>
    </row>
    <row r="152" spans="1:9" x14ac:dyDescent="0.25">
      <c r="A152" s="2" t="s">
        <v>8</v>
      </c>
      <c r="B152" s="2" t="s">
        <v>9</v>
      </c>
      <c r="C152" s="3" t="s">
        <v>63</v>
      </c>
      <c r="D152" t="s">
        <v>19</v>
      </c>
      <c r="E152" s="2">
        <v>1250</v>
      </c>
      <c r="F152" s="4">
        <v>36100</v>
      </c>
      <c r="G152" s="5">
        <v>295</v>
      </c>
      <c r="H152" s="2" t="s">
        <v>14</v>
      </c>
      <c r="I152" s="1">
        <f t="shared" si="2"/>
        <v>1250</v>
      </c>
    </row>
    <row r="153" spans="1:9" x14ac:dyDescent="0.25">
      <c r="A153" s="2" t="s">
        <v>8</v>
      </c>
      <c r="B153" s="2" t="s">
        <v>9</v>
      </c>
      <c r="C153" s="3" t="s">
        <v>76</v>
      </c>
      <c r="D153" s="2" t="s">
        <v>11</v>
      </c>
      <c r="E153" s="2">
        <v>450</v>
      </c>
      <c r="F153" s="4">
        <v>36069</v>
      </c>
      <c r="G153" s="5">
        <v>800</v>
      </c>
      <c r="H153" s="6" t="s">
        <v>12</v>
      </c>
      <c r="I153" s="1" t="str">
        <f t="shared" si="2"/>
        <v/>
      </c>
    </row>
    <row r="154" spans="1:9" x14ac:dyDescent="0.25">
      <c r="A154" s="2" t="s">
        <v>8</v>
      </c>
      <c r="B154" s="2" t="s">
        <v>9</v>
      </c>
      <c r="C154" s="3" t="s">
        <v>64</v>
      </c>
      <c r="D154" s="2" t="s">
        <v>65</v>
      </c>
      <c r="E154" s="2"/>
      <c r="F154" s="4">
        <v>36069</v>
      </c>
      <c r="G154" s="5">
        <v>125</v>
      </c>
      <c r="H154" s="2"/>
      <c r="I154" s="1" t="str">
        <f t="shared" si="2"/>
        <v/>
      </c>
    </row>
    <row r="155" spans="1:9" x14ac:dyDescent="0.25">
      <c r="A155" s="2" t="s">
        <v>8</v>
      </c>
      <c r="B155" s="2" t="s">
        <v>9</v>
      </c>
      <c r="C155" s="3" t="s">
        <v>13</v>
      </c>
      <c r="D155" s="2" t="s">
        <v>11</v>
      </c>
      <c r="E155" s="2">
        <v>950</v>
      </c>
      <c r="F155" s="4">
        <v>35916</v>
      </c>
      <c r="G155" s="5">
        <v>150</v>
      </c>
      <c r="H155" s="2" t="s">
        <v>14</v>
      </c>
      <c r="I155" s="1" t="str">
        <f t="shared" si="2"/>
        <v/>
      </c>
    </row>
    <row r="156" spans="1:9" x14ac:dyDescent="0.25">
      <c r="A156" s="2" t="s">
        <v>8</v>
      </c>
      <c r="B156" s="2" t="s">
        <v>9</v>
      </c>
      <c r="C156" s="3" t="s">
        <v>33</v>
      </c>
      <c r="D156" s="2" t="s">
        <v>11</v>
      </c>
      <c r="E156" s="2">
        <v>950</v>
      </c>
      <c r="F156" s="4">
        <v>35855</v>
      </c>
      <c r="G156" s="5">
        <v>150</v>
      </c>
      <c r="H156" s="2" t="s">
        <v>14</v>
      </c>
      <c r="I156" s="1" t="str">
        <f t="shared" si="2"/>
        <v/>
      </c>
    </row>
    <row r="157" spans="1:9" x14ac:dyDescent="0.25">
      <c r="A157" s="2" t="s">
        <v>8</v>
      </c>
      <c r="B157" s="2" t="s">
        <v>9</v>
      </c>
      <c r="C157" s="3" t="s">
        <v>139</v>
      </c>
      <c r="D157" s="2" t="s">
        <v>11</v>
      </c>
      <c r="E157" s="2">
        <v>450</v>
      </c>
      <c r="F157" s="4">
        <v>35855</v>
      </c>
      <c r="G157" s="5">
        <v>800</v>
      </c>
      <c r="H157" s="6" t="s">
        <v>12</v>
      </c>
      <c r="I157" s="1" t="str">
        <f t="shared" si="2"/>
        <v/>
      </c>
    </row>
    <row r="158" spans="1:9" x14ac:dyDescent="0.25">
      <c r="A158" s="2" t="s">
        <v>8</v>
      </c>
      <c r="B158" s="2" t="s">
        <v>9</v>
      </c>
      <c r="C158" s="3" t="s">
        <v>122</v>
      </c>
      <c r="D158" s="2" t="s">
        <v>11</v>
      </c>
      <c r="E158" s="2">
        <v>2500</v>
      </c>
      <c r="F158" s="4">
        <v>35765</v>
      </c>
      <c r="G158" s="5">
        <v>195</v>
      </c>
      <c r="H158" s="2" t="s">
        <v>14</v>
      </c>
      <c r="I158" s="1">
        <f t="shared" si="2"/>
        <v>2500</v>
      </c>
    </row>
    <row r="159" spans="1:9" x14ac:dyDescent="0.25">
      <c r="A159" s="2" t="s">
        <v>8</v>
      </c>
      <c r="B159" s="2" t="s">
        <v>9</v>
      </c>
      <c r="C159" s="3" t="s">
        <v>123</v>
      </c>
      <c r="D159" s="2" t="s">
        <v>11</v>
      </c>
      <c r="E159" s="2">
        <v>200</v>
      </c>
      <c r="F159" s="4">
        <v>35765</v>
      </c>
      <c r="G159" s="5">
        <v>395</v>
      </c>
      <c r="H159" s="2" t="s">
        <v>14</v>
      </c>
      <c r="I159" s="1" t="str">
        <f t="shared" si="2"/>
        <v/>
      </c>
    </row>
    <row r="160" spans="1:9" x14ac:dyDescent="0.25">
      <c r="A160" s="2" t="s">
        <v>8</v>
      </c>
      <c r="B160" s="2" t="s">
        <v>9</v>
      </c>
      <c r="C160" s="3" t="s">
        <v>109</v>
      </c>
      <c r="D160" s="2" t="s">
        <v>11</v>
      </c>
      <c r="E160" s="2">
        <v>1950</v>
      </c>
      <c r="F160" s="4">
        <v>35643</v>
      </c>
      <c r="G160" s="5">
        <v>125</v>
      </c>
      <c r="H160" s="6" t="s">
        <v>12</v>
      </c>
      <c r="I160" s="1">
        <f t="shared" si="2"/>
        <v>1950</v>
      </c>
    </row>
    <row r="161" spans="1:9" x14ac:dyDescent="0.25">
      <c r="A161" s="2" t="s">
        <v>8</v>
      </c>
      <c r="B161" s="2" t="s">
        <v>9</v>
      </c>
      <c r="C161" s="3" t="s">
        <v>47</v>
      </c>
      <c r="D161" s="2" t="s">
        <v>11</v>
      </c>
      <c r="E161" s="2">
        <v>950</v>
      </c>
      <c r="F161" s="4">
        <v>35521</v>
      </c>
      <c r="G161" s="5">
        <v>125</v>
      </c>
      <c r="H161" s="2" t="s">
        <v>14</v>
      </c>
      <c r="I161" s="1" t="str">
        <f t="shared" si="2"/>
        <v/>
      </c>
    </row>
    <row r="162" spans="1:9" x14ac:dyDescent="0.25">
      <c r="A162" s="2" t="s">
        <v>8</v>
      </c>
      <c r="B162" s="2" t="s">
        <v>9</v>
      </c>
      <c r="C162" s="3" t="s">
        <v>42</v>
      </c>
      <c r="D162" s="2" t="s">
        <v>11</v>
      </c>
      <c r="E162" s="2">
        <v>3500</v>
      </c>
      <c r="F162" s="4">
        <v>35339</v>
      </c>
      <c r="G162" s="5">
        <v>245</v>
      </c>
      <c r="H162" s="2" t="s">
        <v>14</v>
      </c>
      <c r="I162" s="1">
        <f t="shared" si="2"/>
        <v>3500</v>
      </c>
    </row>
    <row r="163" spans="1:9" x14ac:dyDescent="0.25">
      <c r="A163" s="2" t="s">
        <v>8</v>
      </c>
      <c r="B163" s="2" t="s">
        <v>9</v>
      </c>
      <c r="C163" s="3" t="s">
        <v>43</v>
      </c>
      <c r="D163" s="2" t="s">
        <v>11</v>
      </c>
      <c r="E163" s="2">
        <v>1000</v>
      </c>
      <c r="F163" s="4">
        <v>35339</v>
      </c>
      <c r="G163" s="5">
        <v>840</v>
      </c>
      <c r="H163" s="2"/>
      <c r="I163" s="1" t="str">
        <f t="shared" si="2"/>
        <v/>
      </c>
    </row>
    <row r="164" spans="1:9" x14ac:dyDescent="0.25">
      <c r="A164" s="6" t="s">
        <v>8</v>
      </c>
      <c r="B164" s="6" t="s">
        <v>9</v>
      </c>
      <c r="C164" s="13" t="s">
        <v>86</v>
      </c>
      <c r="D164" s="6" t="s">
        <v>11</v>
      </c>
      <c r="E164" s="6">
        <v>2500</v>
      </c>
      <c r="F164" s="4">
        <v>35309</v>
      </c>
      <c r="G164" s="5">
        <v>195</v>
      </c>
      <c r="H164" s="2"/>
      <c r="I164" s="1">
        <f t="shared" si="2"/>
        <v>2500</v>
      </c>
    </row>
    <row r="165" spans="1:9" x14ac:dyDescent="0.25">
      <c r="A165" s="2" t="s">
        <v>8</v>
      </c>
      <c r="B165" s="2" t="s">
        <v>9</v>
      </c>
      <c r="C165" s="3" t="s">
        <v>89</v>
      </c>
      <c r="D165" s="2" t="s">
        <v>11</v>
      </c>
      <c r="E165" s="2">
        <v>1500</v>
      </c>
      <c r="F165" s="4">
        <v>35125</v>
      </c>
      <c r="G165" s="5">
        <v>125</v>
      </c>
      <c r="H165" s="2" t="s">
        <v>14</v>
      </c>
      <c r="I165" s="1">
        <f t="shared" si="2"/>
        <v>1500</v>
      </c>
    </row>
    <row r="166" spans="1:9" x14ac:dyDescent="0.25">
      <c r="A166" s="2" t="s">
        <v>8</v>
      </c>
      <c r="B166" s="2" t="s">
        <v>9</v>
      </c>
      <c r="C166" s="3" t="s">
        <v>127</v>
      </c>
      <c r="D166" s="2" t="s">
        <v>11</v>
      </c>
      <c r="E166" s="2">
        <v>2500</v>
      </c>
      <c r="F166" s="4">
        <v>35065</v>
      </c>
      <c r="G166" s="5">
        <v>125</v>
      </c>
      <c r="H166" s="2" t="s">
        <v>14</v>
      </c>
      <c r="I166" s="1">
        <f t="shared" si="2"/>
        <v>2500</v>
      </c>
    </row>
    <row r="167" spans="1:9" x14ac:dyDescent="0.25">
      <c r="A167" s="2" t="s">
        <v>8</v>
      </c>
      <c r="B167" s="2" t="s">
        <v>9</v>
      </c>
      <c r="C167" s="3" t="s">
        <v>32</v>
      </c>
      <c r="D167" s="2" t="s">
        <v>11</v>
      </c>
      <c r="E167" s="2">
        <v>3000</v>
      </c>
      <c r="F167" s="4">
        <v>34943</v>
      </c>
      <c r="G167" s="5">
        <v>195</v>
      </c>
      <c r="H167" s="2" t="s">
        <v>14</v>
      </c>
      <c r="I167" s="1">
        <f t="shared" si="2"/>
        <v>3000</v>
      </c>
    </row>
    <row r="168" spans="1:9" x14ac:dyDescent="0.25">
      <c r="A168" s="2" t="s">
        <v>8</v>
      </c>
      <c r="B168" s="2" t="s">
        <v>9</v>
      </c>
      <c r="C168" s="3" t="s">
        <v>59</v>
      </c>
      <c r="D168" s="2" t="s">
        <v>11</v>
      </c>
      <c r="E168" s="2">
        <v>2500</v>
      </c>
      <c r="F168" s="4">
        <v>34851</v>
      </c>
      <c r="G168" s="5">
        <v>145</v>
      </c>
      <c r="H168" s="2" t="s">
        <v>12</v>
      </c>
      <c r="I168" s="1">
        <f t="shared" si="2"/>
        <v>2500</v>
      </c>
    </row>
    <row r="169" spans="1:9" x14ac:dyDescent="0.25">
      <c r="A169" s="2" t="s">
        <v>8</v>
      </c>
      <c r="B169" s="2" t="s">
        <v>9</v>
      </c>
      <c r="C169" s="3" t="s">
        <v>97</v>
      </c>
      <c r="D169" s="2" t="s">
        <v>11</v>
      </c>
      <c r="E169" s="2">
        <v>3000</v>
      </c>
      <c r="F169" s="4">
        <v>34790</v>
      </c>
      <c r="G169" s="5">
        <v>125</v>
      </c>
      <c r="H169" s="2" t="s">
        <v>14</v>
      </c>
      <c r="I169" s="1">
        <f t="shared" si="2"/>
        <v>3000</v>
      </c>
    </row>
    <row r="170" spans="1:9" x14ac:dyDescent="0.25">
      <c r="A170" s="2" t="s">
        <v>8</v>
      </c>
      <c r="B170" s="2" t="s">
        <v>9</v>
      </c>
      <c r="C170" s="3" t="s">
        <v>110</v>
      </c>
      <c r="D170" s="2" t="s">
        <v>11</v>
      </c>
      <c r="E170" s="2">
        <v>3000</v>
      </c>
      <c r="F170" s="4">
        <v>34790</v>
      </c>
      <c r="G170" s="5">
        <v>125</v>
      </c>
      <c r="H170" s="2" t="s">
        <v>14</v>
      </c>
      <c r="I170" s="1">
        <f t="shared" si="2"/>
        <v>3000</v>
      </c>
    </row>
    <row r="171" spans="1:9" x14ac:dyDescent="0.25">
      <c r="A171" s="2" t="s">
        <v>8</v>
      </c>
      <c r="B171" s="2" t="s">
        <v>9</v>
      </c>
      <c r="C171" s="3" t="s">
        <v>113</v>
      </c>
      <c r="D171" s="2" t="s">
        <v>11</v>
      </c>
      <c r="E171" s="2">
        <v>2000</v>
      </c>
      <c r="F171" s="4">
        <v>34731</v>
      </c>
      <c r="G171" s="5">
        <v>195</v>
      </c>
      <c r="H171" s="2" t="s">
        <v>14</v>
      </c>
      <c r="I171" s="1">
        <f t="shared" si="2"/>
        <v>2000</v>
      </c>
    </row>
    <row r="172" spans="1:9" x14ac:dyDescent="0.25">
      <c r="A172" s="2" t="s">
        <v>8</v>
      </c>
      <c r="B172" s="2" t="s">
        <v>9</v>
      </c>
      <c r="C172" s="3" t="s">
        <v>48</v>
      </c>
      <c r="D172" s="2" t="s">
        <v>11</v>
      </c>
      <c r="E172" s="2">
        <v>4000</v>
      </c>
      <c r="F172" s="4">
        <v>34547</v>
      </c>
      <c r="G172" s="5">
        <v>195</v>
      </c>
      <c r="H172" s="2" t="s">
        <v>14</v>
      </c>
      <c r="I172" s="1">
        <f t="shared" si="2"/>
        <v>4000</v>
      </c>
    </row>
    <row r="173" spans="1:9" x14ac:dyDescent="0.25">
      <c r="A173" s="2" t="s">
        <v>8</v>
      </c>
      <c r="B173" s="2" t="s">
        <v>9</v>
      </c>
      <c r="C173" s="3" t="s">
        <v>49</v>
      </c>
      <c r="D173" s="2" t="s">
        <v>11</v>
      </c>
      <c r="E173" s="2">
        <v>200</v>
      </c>
      <c r="F173" s="4">
        <v>34547</v>
      </c>
      <c r="G173" s="5">
        <v>800</v>
      </c>
      <c r="H173" s="2" t="s">
        <v>14</v>
      </c>
      <c r="I173" s="1" t="str">
        <f t="shared" si="2"/>
        <v/>
      </c>
    </row>
    <row r="174" spans="1:9" x14ac:dyDescent="0.25">
      <c r="A174" s="2" t="s">
        <v>8</v>
      </c>
      <c r="B174" s="2" t="s">
        <v>9</v>
      </c>
      <c r="C174" s="3" t="s">
        <v>118</v>
      </c>
      <c r="D174" s="2" t="s">
        <v>119</v>
      </c>
      <c r="E174" s="2">
        <v>3600</v>
      </c>
      <c r="F174" s="4">
        <v>34486</v>
      </c>
      <c r="G174" s="5">
        <v>195</v>
      </c>
      <c r="H174" s="2" t="s">
        <v>14</v>
      </c>
      <c r="I174" s="1">
        <f t="shared" si="2"/>
        <v>3600</v>
      </c>
    </row>
    <row r="175" spans="1:9" x14ac:dyDescent="0.25">
      <c r="A175" s="2" t="s">
        <v>8</v>
      </c>
      <c r="B175" s="2" t="s">
        <v>9</v>
      </c>
      <c r="C175" s="2" t="s">
        <v>163</v>
      </c>
      <c r="D175" s="2" t="s">
        <v>11</v>
      </c>
      <c r="E175" s="2">
        <v>2950</v>
      </c>
      <c r="F175" s="4">
        <v>34394</v>
      </c>
      <c r="G175" s="5">
        <v>145</v>
      </c>
      <c r="H175" s="2" t="s">
        <v>14</v>
      </c>
      <c r="I175" s="1">
        <f t="shared" si="2"/>
        <v>2950</v>
      </c>
    </row>
    <row r="176" spans="1:9" x14ac:dyDescent="0.25">
      <c r="A176" s="2" t="s">
        <v>8</v>
      </c>
      <c r="B176" s="2" t="s">
        <v>9</v>
      </c>
      <c r="C176" s="2" t="s">
        <v>114</v>
      </c>
      <c r="D176" s="2" t="s">
        <v>11</v>
      </c>
      <c r="E176" s="2">
        <v>6000</v>
      </c>
      <c r="F176" s="4">
        <v>34366</v>
      </c>
      <c r="G176" s="5">
        <v>165</v>
      </c>
      <c r="H176" s="2" t="s">
        <v>14</v>
      </c>
      <c r="I176" s="1">
        <f t="shared" si="2"/>
        <v>6000</v>
      </c>
    </row>
    <row r="177" spans="1:9" x14ac:dyDescent="0.25">
      <c r="A177" s="2" t="s">
        <v>8</v>
      </c>
      <c r="B177" s="2" t="s">
        <v>9</v>
      </c>
      <c r="C177" s="2" t="s">
        <v>153</v>
      </c>
      <c r="D177" s="2" t="s">
        <v>11</v>
      </c>
      <c r="E177" s="2">
        <v>2750</v>
      </c>
      <c r="F177" s="4">
        <v>34213</v>
      </c>
      <c r="G177" s="5">
        <v>375</v>
      </c>
      <c r="H177" s="2" t="s">
        <v>14</v>
      </c>
      <c r="I177" s="1">
        <f t="shared" si="2"/>
        <v>2750</v>
      </c>
    </row>
    <row r="178" spans="1:9" x14ac:dyDescent="0.25">
      <c r="A178" s="2" t="s">
        <v>8</v>
      </c>
      <c r="B178" s="2" t="s">
        <v>9</v>
      </c>
      <c r="C178" s="2" t="s">
        <v>67</v>
      </c>
      <c r="D178" s="2" t="s">
        <v>11</v>
      </c>
      <c r="E178" s="2">
        <v>4000</v>
      </c>
      <c r="F178" s="4">
        <v>34182</v>
      </c>
      <c r="G178" s="5">
        <v>184</v>
      </c>
      <c r="H178" s="2" t="s">
        <v>14</v>
      </c>
      <c r="I178" s="1">
        <f t="shared" si="2"/>
        <v>4000</v>
      </c>
    </row>
    <row r="179" spans="1:9" x14ac:dyDescent="0.25">
      <c r="A179" s="2" t="s">
        <v>8</v>
      </c>
      <c r="B179" s="2" t="s">
        <v>9</v>
      </c>
      <c r="C179" s="2" t="s">
        <v>156</v>
      </c>
      <c r="D179" s="2" t="s">
        <v>11</v>
      </c>
      <c r="E179" s="2">
        <v>3250</v>
      </c>
      <c r="F179" s="4">
        <v>34121</v>
      </c>
      <c r="G179" s="5">
        <v>125</v>
      </c>
      <c r="H179" s="2" t="s">
        <v>14</v>
      </c>
      <c r="I179" s="1">
        <f t="shared" si="2"/>
        <v>3250</v>
      </c>
    </row>
    <row r="180" spans="1:9" x14ac:dyDescent="0.25">
      <c r="A180" s="2" t="s">
        <v>8</v>
      </c>
      <c r="B180" s="2" t="s">
        <v>9</v>
      </c>
      <c r="C180" s="2" t="s">
        <v>37</v>
      </c>
      <c r="D180" s="2" t="s">
        <v>11</v>
      </c>
      <c r="E180" s="2">
        <v>4500</v>
      </c>
      <c r="F180" s="4">
        <v>34029</v>
      </c>
      <c r="G180" s="5">
        <v>185</v>
      </c>
      <c r="H180" s="2" t="s">
        <v>14</v>
      </c>
      <c r="I180" s="1">
        <f t="shared" si="2"/>
        <v>4500</v>
      </c>
    </row>
    <row r="181" spans="1:9" x14ac:dyDescent="0.25">
      <c r="A181" s="2" t="s">
        <v>8</v>
      </c>
      <c r="B181" s="2" t="s">
        <v>9</v>
      </c>
      <c r="C181" s="2" t="s">
        <v>38</v>
      </c>
      <c r="D181" s="2" t="s">
        <v>11</v>
      </c>
      <c r="E181" s="2">
        <v>500</v>
      </c>
      <c r="F181" s="4">
        <v>34029</v>
      </c>
      <c r="G181" s="5">
        <v>425</v>
      </c>
      <c r="H181" s="2" t="s">
        <v>14</v>
      </c>
      <c r="I181" s="1" t="str">
        <f t="shared" si="2"/>
        <v/>
      </c>
    </row>
    <row r="182" spans="1:9" x14ac:dyDescent="0.25">
      <c r="A182" s="2" t="s">
        <v>8</v>
      </c>
      <c r="B182" s="2" t="s">
        <v>9</v>
      </c>
      <c r="C182" s="2" t="s">
        <v>168</v>
      </c>
      <c r="D182" s="2" t="s">
        <v>11</v>
      </c>
      <c r="E182" s="2">
        <v>2250</v>
      </c>
      <c r="F182" s="4">
        <v>33970</v>
      </c>
      <c r="G182" s="5">
        <v>150</v>
      </c>
      <c r="H182" s="2" t="s">
        <v>14</v>
      </c>
      <c r="I182" s="1">
        <f t="shared" si="2"/>
        <v>2250</v>
      </c>
    </row>
    <row r="183" spans="1:9" x14ac:dyDescent="0.25">
      <c r="A183" s="2" t="s">
        <v>8</v>
      </c>
      <c r="B183" s="2" t="s">
        <v>9</v>
      </c>
      <c r="C183" s="2" t="s">
        <v>145</v>
      </c>
      <c r="D183" s="2" t="s">
        <v>11</v>
      </c>
      <c r="E183" s="2">
        <v>850</v>
      </c>
      <c r="F183" s="4">
        <v>33939</v>
      </c>
      <c r="G183" s="5">
        <v>125</v>
      </c>
      <c r="H183" s="2" t="s">
        <v>14</v>
      </c>
      <c r="I183" s="1" t="str">
        <f t="shared" si="2"/>
        <v/>
      </c>
    </row>
    <row r="184" spans="1:9" x14ac:dyDescent="0.25">
      <c r="A184" s="2" t="s">
        <v>8</v>
      </c>
      <c r="B184" s="2" t="s">
        <v>9</v>
      </c>
      <c r="C184" s="2" t="s">
        <v>154</v>
      </c>
      <c r="D184" s="2" t="s">
        <v>11</v>
      </c>
      <c r="E184" s="2">
        <v>1500</v>
      </c>
      <c r="F184" s="4">
        <v>33909</v>
      </c>
      <c r="G184" s="5">
        <v>185</v>
      </c>
      <c r="H184" s="2" t="s">
        <v>14</v>
      </c>
      <c r="I184" s="1">
        <f t="shared" si="2"/>
        <v>1500</v>
      </c>
    </row>
    <row r="185" spans="1:9" x14ac:dyDescent="0.25">
      <c r="A185" s="2" t="s">
        <v>8</v>
      </c>
      <c r="B185" s="2" t="s">
        <v>9</v>
      </c>
      <c r="C185" s="2" t="s">
        <v>155</v>
      </c>
      <c r="D185" s="2" t="s">
        <v>11</v>
      </c>
      <c r="E185" s="2">
        <v>500</v>
      </c>
      <c r="F185" s="4">
        <v>33909</v>
      </c>
      <c r="G185" s="5">
        <v>425</v>
      </c>
      <c r="H185" s="2" t="s">
        <v>14</v>
      </c>
      <c r="I185" s="1" t="str">
        <f t="shared" si="2"/>
        <v/>
      </c>
    </row>
    <row r="186" spans="1:9" x14ac:dyDescent="0.25">
      <c r="A186" s="2" t="s">
        <v>8</v>
      </c>
      <c r="B186" s="2" t="s">
        <v>9</v>
      </c>
      <c r="C186" s="2" t="s">
        <v>150</v>
      </c>
      <c r="D186" s="2" t="s">
        <v>11</v>
      </c>
      <c r="E186" s="2">
        <v>2500</v>
      </c>
      <c r="F186" s="4">
        <v>33695</v>
      </c>
      <c r="G186" s="5">
        <v>175</v>
      </c>
      <c r="H186" s="2" t="s">
        <v>14</v>
      </c>
      <c r="I186" s="1">
        <f t="shared" si="2"/>
        <v>2500</v>
      </c>
    </row>
    <row r="187" spans="1:9" x14ac:dyDescent="0.25">
      <c r="A187" s="2" t="s">
        <v>8</v>
      </c>
      <c r="B187" s="2" t="s">
        <v>9</v>
      </c>
      <c r="C187" s="2" t="s">
        <v>75</v>
      </c>
      <c r="D187" s="2" t="s">
        <v>11</v>
      </c>
      <c r="E187" s="2">
        <v>850</v>
      </c>
      <c r="F187" s="4">
        <v>33543</v>
      </c>
      <c r="G187" s="5">
        <v>145</v>
      </c>
      <c r="H187" s="2" t="s">
        <v>14</v>
      </c>
      <c r="I187" s="1" t="str">
        <f t="shared" si="2"/>
        <v/>
      </c>
    </row>
    <row r="188" spans="1:9" x14ac:dyDescent="0.25">
      <c r="A188" s="2" t="s">
        <v>8</v>
      </c>
      <c r="B188" s="2" t="s">
        <v>9</v>
      </c>
      <c r="C188" s="2" t="s">
        <v>87</v>
      </c>
      <c r="D188" s="2" t="s">
        <v>11</v>
      </c>
      <c r="E188" s="2">
        <v>1500</v>
      </c>
      <c r="F188" s="4">
        <v>33451</v>
      </c>
      <c r="G188" s="5">
        <v>175</v>
      </c>
      <c r="H188" s="2" t="s">
        <v>14</v>
      </c>
      <c r="I188" s="1">
        <f t="shared" si="2"/>
        <v>1500</v>
      </c>
    </row>
    <row r="189" spans="1:9" x14ac:dyDescent="0.25">
      <c r="A189" s="2" t="s">
        <v>8</v>
      </c>
      <c r="B189" s="2" t="s">
        <v>9</v>
      </c>
      <c r="C189" s="2" t="s">
        <v>88</v>
      </c>
      <c r="D189" s="2" t="s">
        <v>11</v>
      </c>
      <c r="E189" s="2">
        <v>500</v>
      </c>
      <c r="F189" s="4">
        <v>33451</v>
      </c>
      <c r="G189" s="5">
        <v>375</v>
      </c>
      <c r="H189" s="2" t="s">
        <v>14</v>
      </c>
      <c r="I189" s="1" t="str">
        <f t="shared" si="2"/>
        <v/>
      </c>
    </row>
    <row r="190" spans="1:9" x14ac:dyDescent="0.25">
      <c r="A190" s="2" t="s">
        <v>8</v>
      </c>
      <c r="B190" s="2" t="s">
        <v>9</v>
      </c>
      <c r="C190" s="2" t="s">
        <v>94</v>
      </c>
      <c r="D190" s="2" t="s">
        <v>11</v>
      </c>
      <c r="E190" s="2">
        <v>850</v>
      </c>
      <c r="F190" s="4">
        <v>33298</v>
      </c>
      <c r="G190" s="5">
        <v>115</v>
      </c>
      <c r="H190" s="2" t="s">
        <v>14</v>
      </c>
      <c r="I190" s="1" t="str">
        <f t="shared" si="2"/>
        <v/>
      </c>
    </row>
    <row r="191" spans="1:9" x14ac:dyDescent="0.25">
      <c r="A191" s="2" t="s">
        <v>8</v>
      </c>
      <c r="B191" s="2" t="s">
        <v>9</v>
      </c>
      <c r="C191" s="2" t="s">
        <v>132</v>
      </c>
      <c r="D191" s="2" t="s">
        <v>11</v>
      </c>
      <c r="E191" s="2">
        <v>850</v>
      </c>
      <c r="F191" s="4">
        <v>33208</v>
      </c>
      <c r="G191" s="5">
        <v>160</v>
      </c>
      <c r="H191" s="2" t="s">
        <v>14</v>
      </c>
      <c r="I191" s="1" t="str">
        <f t="shared" si="2"/>
        <v/>
      </c>
    </row>
    <row r="192" spans="1:9" x14ac:dyDescent="0.25">
      <c r="A192" s="2" t="s">
        <v>8</v>
      </c>
      <c r="B192" s="2" t="s">
        <v>9</v>
      </c>
      <c r="C192" s="2" t="s">
        <v>106</v>
      </c>
      <c r="D192" s="2" t="s">
        <v>11</v>
      </c>
      <c r="E192" s="2">
        <v>500</v>
      </c>
      <c r="F192" s="4">
        <v>33117</v>
      </c>
      <c r="G192" s="5">
        <v>350</v>
      </c>
      <c r="H192" s="2" t="s">
        <v>14</v>
      </c>
      <c r="I192" s="1" t="str">
        <f t="shared" si="2"/>
        <v/>
      </c>
    </row>
    <row r="193" spans="1:9" x14ac:dyDescent="0.25">
      <c r="A193" s="2" t="s">
        <v>8</v>
      </c>
      <c r="B193" s="2" t="s">
        <v>9</v>
      </c>
      <c r="C193" s="2" t="s">
        <v>105</v>
      </c>
      <c r="D193" s="2" t="s">
        <v>65</v>
      </c>
      <c r="E193" s="2"/>
      <c r="F193" s="4">
        <v>33117</v>
      </c>
      <c r="G193" s="5">
        <v>150</v>
      </c>
      <c r="H193" s="2"/>
      <c r="I193" s="1" t="str">
        <f t="shared" si="2"/>
        <v/>
      </c>
    </row>
    <row r="194" spans="1:9" x14ac:dyDescent="0.25">
      <c r="A194" s="2" t="s">
        <v>8</v>
      </c>
      <c r="B194" s="2" t="s">
        <v>9</v>
      </c>
      <c r="C194" s="2" t="s">
        <v>165</v>
      </c>
      <c r="D194" s="2" t="s">
        <v>11</v>
      </c>
      <c r="E194" s="2">
        <v>650</v>
      </c>
      <c r="F194" s="4">
        <v>33086</v>
      </c>
      <c r="G194" s="5">
        <v>325</v>
      </c>
      <c r="H194" s="2" t="s">
        <v>14</v>
      </c>
      <c r="I194" s="1" t="str">
        <f t="shared" ref="I194:I203" si="3">IF(E194&gt;1000,E194,"")</f>
        <v/>
      </c>
    </row>
    <row r="195" spans="1:9" x14ac:dyDescent="0.25">
      <c r="A195" s="2" t="s">
        <v>8</v>
      </c>
      <c r="B195" s="2" t="s">
        <v>9</v>
      </c>
      <c r="C195" s="2" t="s">
        <v>131</v>
      </c>
      <c r="D195" s="2" t="s">
        <v>11</v>
      </c>
      <c r="E195" s="2">
        <v>850</v>
      </c>
      <c r="F195" s="4">
        <v>32843</v>
      </c>
      <c r="G195" s="5">
        <v>145</v>
      </c>
      <c r="H195" s="2" t="s">
        <v>14</v>
      </c>
      <c r="I195" s="1" t="str">
        <f t="shared" si="3"/>
        <v/>
      </c>
    </row>
    <row r="196" spans="1:9" x14ac:dyDescent="0.25">
      <c r="A196" s="2" t="s">
        <v>8</v>
      </c>
      <c r="B196" s="2" t="s">
        <v>9</v>
      </c>
      <c r="C196" s="2" t="s">
        <v>126</v>
      </c>
      <c r="D196" s="2" t="s">
        <v>11</v>
      </c>
      <c r="E196" s="2">
        <v>850</v>
      </c>
      <c r="F196" s="4">
        <v>32721</v>
      </c>
      <c r="G196" s="5">
        <v>175</v>
      </c>
      <c r="H196" s="2" t="s">
        <v>14</v>
      </c>
      <c r="I196" s="1" t="str">
        <f t="shared" si="3"/>
        <v/>
      </c>
    </row>
    <row r="197" spans="1:9" x14ac:dyDescent="0.25">
      <c r="A197" s="2" t="s">
        <v>8</v>
      </c>
      <c r="B197" s="2" t="s">
        <v>9</v>
      </c>
      <c r="C197" s="2" t="s">
        <v>141</v>
      </c>
      <c r="D197" s="2" t="s">
        <v>11</v>
      </c>
      <c r="E197" s="2">
        <v>850</v>
      </c>
      <c r="F197" s="4">
        <v>32417</v>
      </c>
      <c r="G197" s="5">
        <v>145</v>
      </c>
      <c r="H197" s="2" t="s">
        <v>14</v>
      </c>
      <c r="I197" s="1" t="str">
        <f t="shared" si="3"/>
        <v/>
      </c>
    </row>
    <row r="198" spans="1:9" x14ac:dyDescent="0.25">
      <c r="A198" s="2" t="s">
        <v>8</v>
      </c>
      <c r="B198" s="2" t="s">
        <v>9</v>
      </c>
      <c r="C198" s="2" t="s">
        <v>158</v>
      </c>
      <c r="D198" s="2" t="s">
        <v>11</v>
      </c>
      <c r="E198" s="2">
        <v>850</v>
      </c>
      <c r="F198" s="4">
        <v>32203</v>
      </c>
      <c r="G198" s="5">
        <v>145</v>
      </c>
      <c r="H198" s="2" t="s">
        <v>14</v>
      </c>
      <c r="I198" s="1" t="str">
        <f t="shared" si="3"/>
        <v/>
      </c>
    </row>
    <row r="199" spans="1:9" x14ac:dyDescent="0.25">
      <c r="A199" s="2" t="s">
        <v>8</v>
      </c>
      <c r="B199" s="2" t="s">
        <v>9</v>
      </c>
      <c r="C199" s="2" t="s">
        <v>84</v>
      </c>
      <c r="D199" s="2" t="s">
        <v>11</v>
      </c>
      <c r="E199" s="2">
        <v>850</v>
      </c>
      <c r="F199" s="4">
        <v>31837</v>
      </c>
      <c r="G199" s="5">
        <v>85</v>
      </c>
      <c r="H199" s="2" t="s">
        <v>14</v>
      </c>
      <c r="I199" s="1" t="str">
        <f t="shared" si="3"/>
        <v/>
      </c>
    </row>
    <row r="200" spans="1:9" x14ac:dyDescent="0.25">
      <c r="A200" s="2" t="s">
        <v>8</v>
      </c>
      <c r="B200" s="2" t="s">
        <v>9</v>
      </c>
      <c r="C200" s="2" t="s">
        <v>74</v>
      </c>
      <c r="D200" s="2" t="s">
        <v>11</v>
      </c>
      <c r="E200" s="2">
        <v>850</v>
      </c>
      <c r="F200" s="4">
        <v>31686</v>
      </c>
      <c r="G200" s="5">
        <v>95</v>
      </c>
      <c r="H200" s="2" t="s">
        <v>14</v>
      </c>
      <c r="I200" s="1" t="str">
        <f t="shared" si="3"/>
        <v/>
      </c>
    </row>
    <row r="201" spans="1:9" x14ac:dyDescent="0.25">
      <c r="A201" s="2" t="s">
        <v>8</v>
      </c>
      <c r="B201" s="2" t="s">
        <v>9</v>
      </c>
      <c r="C201" s="2" t="s">
        <v>85</v>
      </c>
      <c r="D201" s="2" t="s">
        <v>11</v>
      </c>
      <c r="E201" s="2">
        <v>3500</v>
      </c>
      <c r="F201" s="4">
        <v>31686</v>
      </c>
      <c r="G201" s="5">
        <v>80</v>
      </c>
      <c r="H201" s="2" t="s">
        <v>14</v>
      </c>
      <c r="I201" s="1">
        <f t="shared" si="3"/>
        <v>3500</v>
      </c>
    </row>
    <row r="202" spans="1:9" x14ac:dyDescent="0.25">
      <c r="A202" s="2" t="s">
        <v>8</v>
      </c>
      <c r="B202" s="2" t="s">
        <v>9</v>
      </c>
      <c r="C202" s="2" t="s">
        <v>171</v>
      </c>
      <c r="D202" s="2" t="s">
        <v>11</v>
      </c>
      <c r="E202" s="2">
        <v>850</v>
      </c>
      <c r="F202" s="4">
        <v>31656</v>
      </c>
      <c r="G202" s="5">
        <v>125</v>
      </c>
      <c r="H202" s="2" t="s">
        <v>14</v>
      </c>
      <c r="I202" s="1" t="str">
        <f t="shared" si="3"/>
        <v/>
      </c>
    </row>
    <row r="203" spans="1:9" x14ac:dyDescent="0.25">
      <c r="A203" s="2" t="s">
        <v>8</v>
      </c>
      <c r="B203" s="2" t="s">
        <v>9</v>
      </c>
      <c r="C203" s="2" t="s">
        <v>137</v>
      </c>
      <c r="D203" s="2" t="s">
        <v>11</v>
      </c>
      <c r="E203" s="2">
        <v>3500</v>
      </c>
      <c r="F203" s="4">
        <v>31260</v>
      </c>
      <c r="G203" s="5">
        <v>80</v>
      </c>
      <c r="H203" s="2" t="s">
        <v>14</v>
      </c>
      <c r="I203" s="1">
        <f t="shared" si="3"/>
        <v>3500</v>
      </c>
    </row>
    <row r="210" spans="3:5" x14ac:dyDescent="0.25">
      <c r="C210" s="1" t="s">
        <v>172</v>
      </c>
    </row>
    <row r="211" spans="3:5" x14ac:dyDescent="0.25">
      <c r="C211" t="s">
        <v>178</v>
      </c>
      <c r="D211" s="14"/>
    </row>
    <row r="212" spans="3:5" ht="45.75" thickBot="1" x14ac:dyDescent="0.3">
      <c r="C212" s="16" t="s">
        <v>179</v>
      </c>
      <c r="D212" s="15"/>
    </row>
    <row r="213" spans="3:5" x14ac:dyDescent="0.25">
      <c r="C213" s="31" t="s">
        <v>173</v>
      </c>
      <c r="D213" s="15" t="s">
        <v>302</v>
      </c>
      <c r="E213" s="35">
        <f>MAX(G2:G203)</f>
        <v>2950</v>
      </c>
    </row>
    <row r="214" spans="3:5" x14ac:dyDescent="0.25">
      <c r="C214" s="32" t="s">
        <v>174</v>
      </c>
      <c r="D214" s="15" t="s">
        <v>302</v>
      </c>
      <c r="E214">
        <v>11</v>
      </c>
    </row>
    <row r="215" spans="3:5" x14ac:dyDescent="0.25">
      <c r="C215" s="32" t="s">
        <v>175</v>
      </c>
      <c r="D215" s="15" t="s">
        <v>302</v>
      </c>
      <c r="E215">
        <f>59</f>
        <v>59</v>
      </c>
    </row>
    <row r="216" spans="3:5" x14ac:dyDescent="0.25">
      <c r="C216" s="32" t="s">
        <v>176</v>
      </c>
      <c r="D216" s="15" t="s">
        <v>302</v>
      </c>
      <c r="E216" s="35">
        <f>MAX(G2:G203)</f>
        <v>2950</v>
      </c>
    </row>
    <row r="217" spans="3:5" x14ac:dyDescent="0.25">
      <c r="C217" s="32" t="s">
        <v>177</v>
      </c>
      <c r="D217" s="15" t="s">
        <v>302</v>
      </c>
      <c r="E217" t="str">
        <f>C181</f>
        <v>College of Magical Knowledge (Remarque)</v>
      </c>
    </row>
    <row r="218" spans="3:5" ht="30" x14ac:dyDescent="0.25">
      <c r="C218" s="33" t="s">
        <v>296</v>
      </c>
      <c r="D218" s="15" t="s">
        <v>302</v>
      </c>
      <c r="E218" t="str">
        <f>IF(E2&gt;1000,E2,"")</f>
        <v/>
      </c>
    </row>
    <row r="219" spans="3:5" ht="45" x14ac:dyDescent="0.25">
      <c r="C219" s="33" t="s">
        <v>297</v>
      </c>
      <c r="D219" s="15" t="s">
        <v>302</v>
      </c>
    </row>
    <row r="220" spans="3:5" x14ac:dyDescent="0.25">
      <c r="C220" s="32" t="s">
        <v>298</v>
      </c>
      <c r="D220" s="15" t="s">
        <v>302</v>
      </c>
    </row>
    <row r="221" spans="3:5" x14ac:dyDescent="0.25">
      <c r="C221" s="32" t="s">
        <v>299</v>
      </c>
      <c r="D221" s="15" t="s">
        <v>302</v>
      </c>
    </row>
    <row r="222" spans="3:5" x14ac:dyDescent="0.25">
      <c r="C222" s="32" t="s">
        <v>300</v>
      </c>
      <c r="D222" s="15" t="s">
        <v>302</v>
      </c>
    </row>
    <row r="223" spans="3:5" ht="15.75" thickBot="1" x14ac:dyDescent="0.3">
      <c r="C223" s="34" t="s">
        <v>301</v>
      </c>
      <c r="D223" s="15" t="s">
        <v>302</v>
      </c>
    </row>
  </sheetData>
  <sortState ref="A2:I223">
    <sortCondition descending="1" ref="F1"/>
  </sortState>
  <conditionalFormatting sqref="F16">
    <cfRule type="cellIs" dxfId="1" priority="2" operator="greaterThan">
      <formula>43112</formula>
    </cfRule>
    <cfRule type="timePeriod" dxfId="0" priority="1" timePeriod="yesterday">
      <formula>FLOOR(F16,1)=TODAY()-1</formula>
    </cfRule>
  </conditionalFormatting>
  <pageMargins left="0.7" right="0.7" top="0.75" bottom="0.75" header="0.3" footer="0.3"/>
  <pageSetup orientation="portrait" horizontalDpi="4294967293" verticalDpi="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105"/>
  <sheetViews>
    <sheetView topLeftCell="F83" workbookViewId="0">
      <selection activeCell="I100" sqref="I100"/>
    </sheetView>
  </sheetViews>
  <sheetFormatPr defaultRowHeight="12.75" x14ac:dyDescent="0.2"/>
  <cols>
    <col min="1" max="1" width="9.140625" style="19"/>
    <col min="2" max="2" width="23.85546875" style="19" bestFit="1" customWidth="1"/>
    <col min="3" max="3" width="14" style="19" bestFit="1" customWidth="1"/>
    <col min="4" max="4" width="13.42578125" style="19" bestFit="1" customWidth="1"/>
    <col min="5" max="5" width="12.28515625" style="19" bestFit="1" customWidth="1"/>
    <col min="6" max="6" width="12.7109375" style="19" bestFit="1" customWidth="1"/>
    <col min="7" max="7" width="16.7109375" style="19" bestFit="1" customWidth="1"/>
    <col min="8" max="8" width="11.7109375" style="19" bestFit="1" customWidth="1"/>
    <col min="9" max="9" width="10.140625" style="19" bestFit="1" customWidth="1"/>
    <col min="10" max="10" width="15" style="19" bestFit="1" customWidth="1"/>
    <col min="11" max="12" width="9.140625" style="19"/>
    <col min="13" max="13" width="13.140625" style="19" bestFit="1" customWidth="1"/>
    <col min="14" max="15" width="18.7109375" style="19" bestFit="1" customWidth="1"/>
    <col min="16" max="16" width="23.7109375" style="19" bestFit="1" customWidth="1"/>
    <col min="17" max="17" width="29.42578125" style="19" bestFit="1" customWidth="1"/>
    <col min="18" max="18" width="17.42578125" style="19" bestFit="1" customWidth="1"/>
    <col min="19" max="19" width="17.7109375" style="19" bestFit="1" customWidth="1"/>
    <col min="20" max="20" width="19.28515625" style="19" bestFit="1" customWidth="1"/>
    <col min="21" max="21" width="20.140625" style="19" bestFit="1" customWidth="1"/>
    <col min="22" max="22" width="11.5703125" style="19" bestFit="1" customWidth="1"/>
    <col min="23" max="23" width="15.28515625" style="19" bestFit="1" customWidth="1"/>
    <col min="24" max="24" width="17.5703125" style="19" bestFit="1" customWidth="1"/>
    <col min="25" max="25" width="17.42578125" style="19" bestFit="1" customWidth="1"/>
    <col min="26" max="26" width="20.28515625" style="19" bestFit="1" customWidth="1"/>
    <col min="27" max="27" width="24.140625" style="19" bestFit="1" customWidth="1"/>
    <col min="28" max="28" width="15.28515625" style="19" bestFit="1" customWidth="1"/>
    <col min="29" max="29" width="17.7109375" style="19" bestFit="1" customWidth="1"/>
    <col min="30" max="30" width="18.5703125" style="19" bestFit="1" customWidth="1"/>
    <col min="31" max="31" width="18" style="19" bestFit="1" customWidth="1"/>
    <col min="32" max="32" width="22.7109375" style="19" bestFit="1" customWidth="1"/>
    <col min="33" max="33" width="19.28515625" style="19" bestFit="1" customWidth="1"/>
    <col min="34" max="34" width="14.7109375" style="19" bestFit="1" customWidth="1"/>
    <col min="35" max="35" width="19.42578125" style="19" bestFit="1" customWidth="1"/>
    <col min="36" max="38" width="19.140625" style="19" bestFit="1" customWidth="1"/>
    <col min="39" max="39" width="16.28515625" style="19" bestFit="1" customWidth="1"/>
    <col min="40" max="40" width="19.28515625" style="19" bestFit="1" customWidth="1"/>
    <col min="41" max="41" width="21.5703125" style="19" bestFit="1" customWidth="1"/>
    <col min="42" max="42" width="18.5703125" style="19" bestFit="1" customWidth="1"/>
    <col min="43" max="43" width="20.5703125" style="19" bestFit="1" customWidth="1"/>
    <col min="44" max="44" width="11.5703125" style="19" bestFit="1" customWidth="1"/>
    <col min="45" max="45" width="21.5703125" style="19" bestFit="1" customWidth="1"/>
    <col min="46" max="46" width="16.42578125" style="19" bestFit="1" customWidth="1"/>
    <col min="47" max="47" width="21.5703125" style="19" bestFit="1" customWidth="1"/>
    <col min="48" max="48" width="12.42578125" style="19" bestFit="1" customWidth="1"/>
    <col min="49" max="49" width="19.28515625" style="19" bestFit="1" customWidth="1"/>
    <col min="50" max="50" width="17.85546875" style="19" bestFit="1" customWidth="1"/>
    <col min="51" max="51" width="22.42578125" style="19" bestFit="1" customWidth="1"/>
    <col min="52" max="52" width="20.140625" style="19" bestFit="1" customWidth="1"/>
    <col min="53" max="53" width="22" style="19" bestFit="1" customWidth="1"/>
    <col min="54" max="54" width="17.42578125" style="19" bestFit="1" customWidth="1"/>
    <col min="55" max="55" width="22" style="19" bestFit="1" customWidth="1"/>
    <col min="56" max="56" width="20.140625" style="19" bestFit="1" customWidth="1"/>
    <col min="57" max="57" width="22" style="19" bestFit="1" customWidth="1"/>
    <col min="58" max="58" width="11.5703125" style="19" bestFit="1" customWidth="1"/>
    <col min="59" max="59" width="18.42578125" style="19" bestFit="1" customWidth="1"/>
    <col min="60" max="60" width="18.85546875" style="19" bestFit="1" customWidth="1"/>
    <col min="61" max="61" width="11.85546875" style="19" bestFit="1" customWidth="1"/>
    <col min="62" max="62" width="11.5703125" style="19" bestFit="1" customWidth="1"/>
    <col min="63" max="63" width="11.85546875" style="19" bestFit="1" customWidth="1"/>
    <col min="64" max="64" width="18.85546875" style="19" bestFit="1" customWidth="1"/>
    <col min="65" max="65" width="20.7109375" style="19" bestFit="1" customWidth="1"/>
    <col min="66" max="66" width="11.85546875" style="19" bestFit="1" customWidth="1"/>
    <col min="67" max="67" width="17.5703125" style="19" bestFit="1" customWidth="1"/>
    <col min="68" max="68" width="17.85546875" style="19" bestFit="1" customWidth="1"/>
    <col min="69" max="69" width="11.5703125" style="19" bestFit="1" customWidth="1"/>
    <col min="70" max="70" width="18.28515625" style="19" bestFit="1" customWidth="1"/>
    <col min="71" max="71" width="20.140625" style="19" bestFit="1" customWidth="1"/>
    <col min="72" max="72" width="16" style="19" bestFit="1" customWidth="1"/>
    <col min="73" max="74" width="20.140625" style="19" bestFit="1" customWidth="1"/>
    <col min="75" max="75" width="18.85546875" style="19" bestFit="1" customWidth="1"/>
    <col min="76" max="76" width="15.5703125" style="19" bestFit="1" customWidth="1"/>
    <col min="77" max="77" width="18.7109375" style="19" bestFit="1" customWidth="1"/>
    <col min="78" max="78" width="16.85546875" style="19" bestFit="1" customWidth="1"/>
    <col min="79" max="79" width="20" style="19" bestFit="1" customWidth="1"/>
    <col min="80" max="80" width="21.140625" style="19" bestFit="1" customWidth="1"/>
    <col min="81" max="81" width="16.85546875" style="19" bestFit="1" customWidth="1"/>
    <col min="82" max="82" width="22.85546875" style="19" bestFit="1" customWidth="1"/>
    <col min="83" max="83" width="19.7109375" style="19" bestFit="1" customWidth="1"/>
    <col min="84" max="84" width="23" style="19" bestFit="1" customWidth="1"/>
    <col min="85" max="85" width="16.28515625" style="19" bestFit="1" customWidth="1"/>
    <col min="86" max="86" width="24.7109375" style="19" bestFit="1" customWidth="1"/>
    <col min="87" max="87" width="19" style="19" bestFit="1" customWidth="1"/>
    <col min="88" max="88" width="23.42578125" style="19" bestFit="1" customWidth="1"/>
    <col min="89" max="89" width="20.42578125" style="19" bestFit="1" customWidth="1"/>
    <col min="90" max="90" width="16.42578125" style="19" bestFit="1" customWidth="1"/>
    <col min="91" max="91" width="15.85546875" style="19" bestFit="1" customWidth="1"/>
    <col min="92" max="92" width="24.7109375" style="19" bestFit="1" customWidth="1"/>
    <col min="93" max="93" width="21" style="19" bestFit="1" customWidth="1"/>
    <col min="94" max="94" width="24.7109375" style="19" bestFit="1" customWidth="1"/>
    <col min="95" max="95" width="12" style="19" bestFit="1" customWidth="1"/>
    <col min="96" max="16384" width="9.140625" style="19"/>
  </cols>
  <sheetData>
    <row r="1" spans="1:95" ht="15" x14ac:dyDescent="0.25">
      <c r="A1" s="17" t="s">
        <v>180</v>
      </c>
      <c r="B1" s="18" t="s">
        <v>181</v>
      </c>
      <c r="C1" s="18" t="s">
        <v>182</v>
      </c>
      <c r="D1" s="18" t="s">
        <v>183</v>
      </c>
      <c r="E1" s="18" t="s">
        <v>184</v>
      </c>
      <c r="F1" s="18" t="s">
        <v>185</v>
      </c>
      <c r="G1" s="18" t="s">
        <v>186</v>
      </c>
      <c r="H1" s="18" t="s">
        <v>187</v>
      </c>
      <c r="I1" s="18" t="s">
        <v>188</v>
      </c>
      <c r="J1" s="18" t="s">
        <v>189</v>
      </c>
      <c r="M1"/>
      <c r="N1" s="36" t="s">
        <v>309</v>
      </c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</row>
    <row r="2" spans="1:95" ht="15" x14ac:dyDescent="0.25">
      <c r="A2" s="20">
        <v>1</v>
      </c>
      <c r="B2" s="21" t="s">
        <v>190</v>
      </c>
      <c r="C2" s="21" t="s">
        <v>191</v>
      </c>
      <c r="D2" s="21" t="s">
        <v>192</v>
      </c>
      <c r="E2" s="22">
        <v>725000</v>
      </c>
      <c r="F2" s="22">
        <v>645250</v>
      </c>
      <c r="G2" s="43">
        <f>E2/$E$83</f>
        <v>2.2943798169515299E-2</v>
      </c>
      <c r="H2" s="23">
        <v>43191</v>
      </c>
      <c r="I2" s="24">
        <v>43267</v>
      </c>
      <c r="J2" s="19">
        <f>I2-H2</f>
        <v>76</v>
      </c>
      <c r="M2"/>
      <c r="N2" t="s">
        <v>308</v>
      </c>
      <c r="O2" t="s">
        <v>310</v>
      </c>
      <c r="P2" t="s">
        <v>311</v>
      </c>
      <c r="Q2" t="s">
        <v>312</v>
      </c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</row>
    <row r="3" spans="1:95" ht="15" x14ac:dyDescent="0.25">
      <c r="A3" s="20">
        <v>2</v>
      </c>
      <c r="B3" s="21" t="s">
        <v>193</v>
      </c>
      <c r="C3" s="21" t="s">
        <v>194</v>
      </c>
      <c r="D3" s="21" t="s">
        <v>195</v>
      </c>
      <c r="E3" s="22">
        <v>350000</v>
      </c>
      <c r="F3" s="22">
        <v>340000</v>
      </c>
      <c r="G3" s="43">
        <f t="shared" ref="G3:G66" si="0">E3/$E$83</f>
        <v>1.1076316357697041E-2</v>
      </c>
      <c r="H3" s="23">
        <v>43191</v>
      </c>
      <c r="I3" s="24">
        <v>43235</v>
      </c>
      <c r="J3" s="19">
        <f t="shared" ref="J3:J66" si="1">I3-H3</f>
        <v>44</v>
      </c>
      <c r="M3" s="36" t="s">
        <v>303</v>
      </c>
      <c r="N3" t="s">
        <v>304</v>
      </c>
      <c r="O3" t="s">
        <v>304</v>
      </c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</row>
    <row r="4" spans="1:95" ht="15" x14ac:dyDescent="0.25">
      <c r="A4" s="20">
        <v>3</v>
      </c>
      <c r="B4" s="21" t="s">
        <v>196</v>
      </c>
      <c r="C4" s="21" t="s">
        <v>194</v>
      </c>
      <c r="D4" s="21" t="s">
        <v>197</v>
      </c>
      <c r="E4" s="22">
        <v>418000</v>
      </c>
      <c r="F4" s="22">
        <v>400000</v>
      </c>
      <c r="G4" s="43">
        <f t="shared" si="0"/>
        <v>1.3228286392906753E-2</v>
      </c>
      <c r="H4" s="23">
        <v>43191</v>
      </c>
      <c r="I4" s="24">
        <v>43252</v>
      </c>
      <c r="J4" s="19">
        <f t="shared" si="1"/>
        <v>61</v>
      </c>
      <c r="M4" s="37" t="s">
        <v>203</v>
      </c>
      <c r="N4" s="38">
        <v>7068751</v>
      </c>
      <c r="O4" s="38"/>
      <c r="P4" s="38">
        <v>7068751</v>
      </c>
      <c r="Q4" s="38"/>
    </row>
    <row r="5" spans="1:95" ht="15" x14ac:dyDescent="0.25">
      <c r="A5" s="20">
        <v>4</v>
      </c>
      <c r="B5" s="21" t="s">
        <v>198</v>
      </c>
      <c r="C5" s="21" t="s">
        <v>199</v>
      </c>
      <c r="D5" s="21" t="s">
        <v>200</v>
      </c>
      <c r="E5" s="22">
        <v>215800</v>
      </c>
      <c r="F5" s="22">
        <v>200000</v>
      </c>
      <c r="G5" s="43">
        <f t="shared" si="0"/>
        <v>6.8293401999743476E-3</v>
      </c>
      <c r="H5" s="23">
        <v>43191</v>
      </c>
      <c r="I5" s="24">
        <v>43245</v>
      </c>
      <c r="J5" s="19">
        <f t="shared" si="1"/>
        <v>54</v>
      </c>
      <c r="M5" s="37" t="s">
        <v>194</v>
      </c>
      <c r="N5" s="38">
        <v>7348900</v>
      </c>
      <c r="O5" s="38"/>
      <c r="P5" s="38">
        <v>7348900</v>
      </c>
      <c r="Q5" s="38"/>
    </row>
    <row r="6" spans="1:95" ht="15" x14ac:dyDescent="0.25">
      <c r="A6" s="20">
        <v>5</v>
      </c>
      <c r="B6" s="21" t="s">
        <v>201</v>
      </c>
      <c r="C6" s="21" t="s">
        <v>194</v>
      </c>
      <c r="D6" s="21" t="s">
        <v>197</v>
      </c>
      <c r="E6" s="22">
        <v>385900</v>
      </c>
      <c r="F6" s="22">
        <v>385900</v>
      </c>
      <c r="G6" s="43">
        <f t="shared" si="0"/>
        <v>1.2212429949815109E-2</v>
      </c>
      <c r="H6" s="23">
        <v>43191</v>
      </c>
      <c r="I6" s="24">
        <v>43220</v>
      </c>
      <c r="J6" s="19">
        <f t="shared" si="1"/>
        <v>29</v>
      </c>
      <c r="M6" s="37" t="s">
        <v>191</v>
      </c>
      <c r="N6" s="38">
        <v>4778240</v>
      </c>
      <c r="O6" s="38"/>
      <c r="P6" s="38">
        <v>4778240</v>
      </c>
      <c r="Q6" s="38"/>
    </row>
    <row r="7" spans="1:95" ht="15" x14ac:dyDescent="0.25">
      <c r="A7" s="20">
        <v>6</v>
      </c>
      <c r="B7" s="21" t="s">
        <v>202</v>
      </c>
      <c r="C7" s="21" t="s">
        <v>203</v>
      </c>
      <c r="D7" s="21" t="s">
        <v>195</v>
      </c>
      <c r="E7" s="22">
        <v>500000</v>
      </c>
      <c r="F7" s="22">
        <v>465000</v>
      </c>
      <c r="G7" s="43">
        <f t="shared" si="0"/>
        <v>1.5823309082424346E-2</v>
      </c>
      <c r="H7" s="24">
        <v>43193</v>
      </c>
      <c r="I7" s="24">
        <v>43261</v>
      </c>
      <c r="J7" s="19">
        <f t="shared" si="1"/>
        <v>68</v>
      </c>
      <c r="M7" s="37" t="s">
        <v>218</v>
      </c>
      <c r="N7" s="38">
        <v>8272750</v>
      </c>
      <c r="O7" s="38"/>
      <c r="P7" s="38">
        <v>8272750</v>
      </c>
      <c r="Q7" s="38"/>
    </row>
    <row r="8" spans="1:95" ht="15" x14ac:dyDescent="0.25">
      <c r="A8" s="20">
        <v>7</v>
      </c>
      <c r="B8" s="21" t="s">
        <v>204</v>
      </c>
      <c r="C8" s="21" t="s">
        <v>199</v>
      </c>
      <c r="D8" s="21" t="s">
        <v>200</v>
      </c>
      <c r="E8" s="22">
        <v>300000</v>
      </c>
      <c r="F8" s="22">
        <v>290000</v>
      </c>
      <c r="G8" s="43">
        <f t="shared" si="0"/>
        <v>9.4939854494546071E-3</v>
      </c>
      <c r="H8" s="24">
        <v>43193</v>
      </c>
      <c r="I8" s="24">
        <v>43252</v>
      </c>
      <c r="J8" s="19">
        <f t="shared" si="1"/>
        <v>59</v>
      </c>
      <c r="M8" s="37" t="s">
        <v>199</v>
      </c>
      <c r="N8" s="38">
        <v>2468669</v>
      </c>
      <c r="O8" s="38"/>
      <c r="P8" s="38">
        <v>2468669</v>
      </c>
      <c r="Q8" s="38"/>
    </row>
    <row r="9" spans="1:95" ht="15" x14ac:dyDescent="0.25">
      <c r="A9" s="20">
        <v>8</v>
      </c>
      <c r="B9" s="21" t="s">
        <v>205</v>
      </c>
      <c r="C9" s="21" t="s">
        <v>194</v>
      </c>
      <c r="D9" s="21" t="s">
        <v>206</v>
      </c>
      <c r="E9" s="22">
        <v>565000</v>
      </c>
      <c r="F9" s="22">
        <v>535000</v>
      </c>
      <c r="G9" s="43">
        <f t="shared" si="0"/>
        <v>1.7880339263139509E-2</v>
      </c>
      <c r="H9" s="24">
        <v>43196</v>
      </c>
      <c r="I9" s="24">
        <v>43373</v>
      </c>
      <c r="J9" s="19">
        <f t="shared" si="1"/>
        <v>177</v>
      </c>
      <c r="M9" s="37" t="s">
        <v>305</v>
      </c>
      <c r="N9" s="38">
        <v>29937310</v>
      </c>
      <c r="O9" s="38"/>
      <c r="P9" s="38">
        <v>29937310</v>
      </c>
      <c r="Q9" s="38"/>
    </row>
    <row r="10" spans="1:95" ht="15" x14ac:dyDescent="0.25">
      <c r="A10" s="20">
        <v>9</v>
      </c>
      <c r="B10" s="21" t="s">
        <v>207</v>
      </c>
      <c r="C10" s="21" t="s">
        <v>203</v>
      </c>
      <c r="D10" s="21" t="s">
        <v>200</v>
      </c>
      <c r="E10" s="22">
        <v>219000</v>
      </c>
      <c r="F10" s="22">
        <v>215000</v>
      </c>
      <c r="G10" s="43">
        <f t="shared" si="0"/>
        <v>6.9306093781018631E-3</v>
      </c>
      <c r="H10" s="24">
        <v>43198</v>
      </c>
      <c r="I10" s="24">
        <v>43253</v>
      </c>
      <c r="J10" s="19">
        <f t="shared" si="1"/>
        <v>55</v>
      </c>
      <c r="M10"/>
      <c r="N10"/>
      <c r="O10"/>
    </row>
    <row r="11" spans="1:95" ht="15" x14ac:dyDescent="0.25">
      <c r="A11" s="20">
        <v>10</v>
      </c>
      <c r="B11" s="21" t="s">
        <v>208</v>
      </c>
      <c r="C11" s="21" t="s">
        <v>199</v>
      </c>
      <c r="D11" s="21" t="s">
        <v>206</v>
      </c>
      <c r="E11" s="22">
        <v>165000</v>
      </c>
      <c r="F11" s="22">
        <v>156750</v>
      </c>
      <c r="G11" s="43">
        <f t="shared" si="0"/>
        <v>5.221691997200034E-3</v>
      </c>
      <c r="H11" s="24">
        <v>43202</v>
      </c>
      <c r="I11" s="24">
        <v>43263</v>
      </c>
      <c r="J11" s="19">
        <f t="shared" si="1"/>
        <v>61</v>
      </c>
      <c r="M11"/>
      <c r="N11" s="36" t="s">
        <v>303</v>
      </c>
      <c r="O11" t="s">
        <v>308</v>
      </c>
      <c r="P11"/>
    </row>
    <row r="12" spans="1:95" ht="15" x14ac:dyDescent="0.25">
      <c r="A12" s="20">
        <v>11</v>
      </c>
      <c r="B12" s="21" t="s">
        <v>209</v>
      </c>
      <c r="C12" s="21" t="s">
        <v>194</v>
      </c>
      <c r="D12" s="21" t="s">
        <v>192</v>
      </c>
      <c r="E12" s="22">
        <v>325000</v>
      </c>
      <c r="F12" s="22">
        <v>320000</v>
      </c>
      <c r="G12" s="43">
        <f t="shared" si="0"/>
        <v>1.0285150903575823E-2</v>
      </c>
      <c r="H12" s="24">
        <v>43202</v>
      </c>
      <c r="I12" s="24">
        <v>43250</v>
      </c>
      <c r="J12" s="19">
        <f t="shared" si="1"/>
        <v>48</v>
      </c>
      <c r="M12"/>
      <c r="N12" s="37" t="s">
        <v>203</v>
      </c>
      <c r="O12" s="38">
        <v>7068751</v>
      </c>
      <c r="P12" s="45">
        <f>GETPIVOTDATA("Selling Price",$N$11,"City","Alpine")/GETPIVOTDATA("Selling Price",$N$11)</f>
        <v>0.23611844217132402</v>
      </c>
    </row>
    <row r="13" spans="1:95" ht="15" x14ac:dyDescent="0.25">
      <c r="A13" s="20">
        <v>12</v>
      </c>
      <c r="B13" s="21" t="s">
        <v>210</v>
      </c>
      <c r="C13" s="21" t="s">
        <v>203</v>
      </c>
      <c r="D13" s="21" t="s">
        <v>197</v>
      </c>
      <c r="E13" s="22">
        <v>750250</v>
      </c>
      <c r="F13" s="22">
        <v>700000</v>
      </c>
      <c r="G13" s="43">
        <f t="shared" si="0"/>
        <v>2.3742875278177731E-2</v>
      </c>
      <c r="H13" s="24">
        <v>43202</v>
      </c>
      <c r="I13" s="24">
        <v>43405</v>
      </c>
      <c r="J13" s="19">
        <f t="shared" si="1"/>
        <v>203</v>
      </c>
      <c r="M13"/>
      <c r="N13" s="37" t="s">
        <v>194</v>
      </c>
      <c r="O13" s="38">
        <v>7348900</v>
      </c>
      <c r="P13" s="45">
        <f>GETPIVOTDATA("Selling Price",$N$11,"City","American Fork")/GETPIVOTDATA("Selling Price",$N$11)</f>
        <v>0.24547629696856532</v>
      </c>
    </row>
    <row r="14" spans="1:95" ht="15" x14ac:dyDescent="0.25">
      <c r="A14" s="20">
        <v>13</v>
      </c>
      <c r="B14" s="21" t="s">
        <v>211</v>
      </c>
      <c r="C14" s="21" t="s">
        <v>199</v>
      </c>
      <c r="D14" s="21" t="s">
        <v>197</v>
      </c>
      <c r="E14" s="22">
        <v>110000</v>
      </c>
      <c r="F14" s="22">
        <v>106000</v>
      </c>
      <c r="G14" s="43">
        <f t="shared" si="0"/>
        <v>3.481127998133356E-3</v>
      </c>
      <c r="H14" s="24">
        <v>43202</v>
      </c>
      <c r="I14" s="24">
        <v>43284</v>
      </c>
      <c r="J14" s="19">
        <f t="shared" si="1"/>
        <v>82</v>
      </c>
      <c r="M14"/>
      <c r="N14" s="37" t="s">
        <v>191</v>
      </c>
      <c r="O14" s="38">
        <v>4778240</v>
      </c>
      <c r="P14" s="45">
        <f>GETPIVOTDATA("Selling Price",$N$11,"City","Cedar Hills")/GETPIVOTDATA("Selling Price",$N$11)</f>
        <v>0.15960819459062955</v>
      </c>
    </row>
    <row r="15" spans="1:95" ht="15" x14ac:dyDescent="0.25">
      <c r="A15" s="20">
        <v>14</v>
      </c>
      <c r="B15" s="21" t="s">
        <v>212</v>
      </c>
      <c r="C15" s="21" t="s">
        <v>194</v>
      </c>
      <c r="D15" s="21" t="s">
        <v>195</v>
      </c>
      <c r="E15" s="22">
        <v>314250</v>
      </c>
      <c r="F15" s="22">
        <v>304000</v>
      </c>
      <c r="G15" s="43">
        <f t="shared" si="0"/>
        <v>9.9449497583037009E-3</v>
      </c>
      <c r="H15" s="24">
        <v>43203</v>
      </c>
      <c r="I15" s="24">
        <v>43317</v>
      </c>
      <c r="J15" s="19">
        <f t="shared" si="1"/>
        <v>114</v>
      </c>
      <c r="M15"/>
      <c r="N15" s="37" t="s">
        <v>218</v>
      </c>
      <c r="O15" s="38">
        <v>8272750</v>
      </c>
      <c r="P15" s="45">
        <f>GETPIVOTDATA("Selling Price",$N$11,"City","Eagle Mountain")/GETPIVOTDATA("Selling Price",$N$11)</f>
        <v>0.27633578300789213</v>
      </c>
    </row>
    <row r="16" spans="1:95" ht="15" x14ac:dyDescent="0.25">
      <c r="A16" s="20">
        <v>15</v>
      </c>
      <c r="B16" s="21" t="s">
        <v>213</v>
      </c>
      <c r="C16" s="21" t="s">
        <v>194</v>
      </c>
      <c r="D16" s="21" t="s">
        <v>214</v>
      </c>
      <c r="E16" s="22">
        <v>555000</v>
      </c>
      <c r="F16" s="22">
        <v>500000</v>
      </c>
      <c r="G16" s="43">
        <f t="shared" si="0"/>
        <v>1.7563873081491023E-2</v>
      </c>
      <c r="H16" s="24">
        <v>43203</v>
      </c>
      <c r="I16" s="24">
        <v>43388</v>
      </c>
      <c r="J16" s="19">
        <f t="shared" si="1"/>
        <v>185</v>
      </c>
      <c r="M16"/>
      <c r="N16" s="37" t="s">
        <v>199</v>
      </c>
      <c r="O16" s="38">
        <v>2468669</v>
      </c>
      <c r="P16" s="45">
        <f>GETPIVOTDATA("Selling Price",$N$11,"City","Lehi")/GETPIVOTDATA("Selling Price",$N$11)</f>
        <v>8.2461283261588969E-2</v>
      </c>
    </row>
    <row r="17" spans="1:16" ht="15" x14ac:dyDescent="0.25">
      <c r="A17" s="20">
        <v>16</v>
      </c>
      <c r="B17" s="21" t="s">
        <v>215</v>
      </c>
      <c r="C17" s="21" t="s">
        <v>203</v>
      </c>
      <c r="D17" s="21" t="s">
        <v>214</v>
      </c>
      <c r="E17" s="22">
        <v>450000</v>
      </c>
      <c r="F17" s="22">
        <v>382500</v>
      </c>
      <c r="G17" s="43">
        <f t="shared" si="0"/>
        <v>1.424097817418191E-2</v>
      </c>
      <c r="H17" s="24">
        <v>43205</v>
      </c>
      <c r="I17" s="24">
        <v>43281</v>
      </c>
      <c r="J17" s="19">
        <f t="shared" si="1"/>
        <v>76</v>
      </c>
      <c r="M17"/>
      <c r="N17" s="37" t="s">
        <v>305</v>
      </c>
      <c r="O17" s="38">
        <v>29937310</v>
      </c>
      <c r="P17"/>
    </row>
    <row r="18" spans="1:16" ht="15" x14ac:dyDescent="0.25">
      <c r="A18" s="20">
        <v>17</v>
      </c>
      <c r="B18" s="21" t="s">
        <v>216</v>
      </c>
      <c r="C18" s="21" t="s">
        <v>203</v>
      </c>
      <c r="D18" s="21" t="s">
        <v>206</v>
      </c>
      <c r="E18" s="22">
        <v>345000</v>
      </c>
      <c r="F18" s="22">
        <v>339999</v>
      </c>
      <c r="G18" s="43">
        <f t="shared" si="0"/>
        <v>1.0918083266872798E-2</v>
      </c>
      <c r="H18" s="24">
        <v>43208</v>
      </c>
      <c r="I18" s="24">
        <v>43274</v>
      </c>
      <c r="J18" s="19">
        <f t="shared" si="1"/>
        <v>66</v>
      </c>
      <c r="M18"/>
      <c r="N18"/>
      <c r="O18"/>
      <c r="P18"/>
    </row>
    <row r="19" spans="1:16" ht="15" x14ac:dyDescent="0.25">
      <c r="A19" s="20">
        <v>18</v>
      </c>
      <c r="B19" s="21" t="s">
        <v>217</v>
      </c>
      <c r="C19" s="21" t="s">
        <v>218</v>
      </c>
      <c r="D19" s="21" t="s">
        <v>192</v>
      </c>
      <c r="E19" s="22">
        <v>300000</v>
      </c>
      <c r="F19" s="22">
        <v>300000</v>
      </c>
      <c r="G19" s="43">
        <f t="shared" si="0"/>
        <v>9.4939854494546071E-3</v>
      </c>
      <c r="H19" s="24">
        <v>43208</v>
      </c>
      <c r="I19" s="24">
        <v>43220</v>
      </c>
      <c r="J19" s="19">
        <f t="shared" si="1"/>
        <v>12</v>
      </c>
      <c r="M19"/>
      <c r="N19"/>
      <c r="O19"/>
      <c r="P19"/>
    </row>
    <row r="20" spans="1:16" ht="15" x14ac:dyDescent="0.25">
      <c r="A20" s="20">
        <v>19</v>
      </c>
      <c r="B20" s="21" t="s">
        <v>219</v>
      </c>
      <c r="C20" s="21" t="s">
        <v>194</v>
      </c>
      <c r="D20" s="21" t="s">
        <v>197</v>
      </c>
      <c r="E20" s="22">
        <v>425000</v>
      </c>
      <c r="F20" s="22">
        <v>415000</v>
      </c>
      <c r="G20" s="43">
        <f t="shared" si="0"/>
        <v>1.3449812720060694E-2</v>
      </c>
      <c r="H20" s="24">
        <v>43208</v>
      </c>
      <c r="I20" s="24">
        <v>43281</v>
      </c>
      <c r="J20" s="19">
        <f t="shared" si="1"/>
        <v>73</v>
      </c>
      <c r="M20" s="36" t="s">
        <v>303</v>
      </c>
      <c r="N20" t="s">
        <v>308</v>
      </c>
      <c r="O20"/>
      <c r="P20"/>
    </row>
    <row r="21" spans="1:16" ht="15" x14ac:dyDescent="0.25">
      <c r="A21" s="20">
        <v>20</v>
      </c>
      <c r="B21" s="21" t="s">
        <v>220</v>
      </c>
      <c r="C21" s="21" t="s">
        <v>203</v>
      </c>
      <c r="D21" s="21" t="s">
        <v>206</v>
      </c>
      <c r="E21" s="22">
        <v>325000</v>
      </c>
      <c r="F21" s="22">
        <v>308750</v>
      </c>
      <c r="G21" s="43">
        <f t="shared" si="0"/>
        <v>1.0285150903575823E-2</v>
      </c>
      <c r="H21" s="24">
        <v>43209</v>
      </c>
      <c r="I21" s="24">
        <v>43283</v>
      </c>
      <c r="J21" s="19">
        <f t="shared" si="1"/>
        <v>74</v>
      </c>
      <c r="M21" s="37" t="s">
        <v>251</v>
      </c>
      <c r="N21" s="38">
        <v>1871169</v>
      </c>
      <c r="O21"/>
      <c r="P21"/>
    </row>
    <row r="22" spans="1:16" ht="15" x14ac:dyDescent="0.25">
      <c r="A22" s="20">
        <v>21</v>
      </c>
      <c r="B22" s="21" t="s">
        <v>221</v>
      </c>
      <c r="C22" s="21" t="s">
        <v>199</v>
      </c>
      <c r="D22" s="21" t="s">
        <v>192</v>
      </c>
      <c r="E22" s="22">
        <v>325000</v>
      </c>
      <c r="F22" s="22">
        <v>302250</v>
      </c>
      <c r="G22" s="43">
        <f t="shared" si="0"/>
        <v>1.0285150903575823E-2</v>
      </c>
      <c r="H22" s="24">
        <v>43218</v>
      </c>
      <c r="I22" s="24">
        <v>43252</v>
      </c>
      <c r="J22" s="19">
        <f t="shared" si="1"/>
        <v>34</v>
      </c>
      <c r="M22" s="37" t="s">
        <v>195</v>
      </c>
      <c r="N22" s="38">
        <v>4675450</v>
      </c>
      <c r="O22"/>
      <c r="P22"/>
    </row>
    <row r="23" spans="1:16" ht="15" x14ac:dyDescent="0.25">
      <c r="A23" s="20">
        <v>22</v>
      </c>
      <c r="B23" s="21" t="s">
        <v>222</v>
      </c>
      <c r="C23" s="21" t="s">
        <v>218</v>
      </c>
      <c r="D23" s="21" t="s">
        <v>200</v>
      </c>
      <c r="E23" s="22">
        <v>325000</v>
      </c>
      <c r="F23" s="22">
        <v>320000</v>
      </c>
      <c r="G23" s="43">
        <f t="shared" si="0"/>
        <v>1.0285150903575823E-2</v>
      </c>
      <c r="H23" s="24">
        <v>43218</v>
      </c>
      <c r="I23" s="24">
        <v>43248</v>
      </c>
      <c r="J23" s="19">
        <f t="shared" si="1"/>
        <v>30</v>
      </c>
      <c r="M23" s="37" t="s">
        <v>197</v>
      </c>
      <c r="N23" s="38">
        <v>6089900</v>
      </c>
      <c r="O23"/>
      <c r="P23"/>
    </row>
    <row r="24" spans="1:16" ht="15" x14ac:dyDescent="0.25">
      <c r="A24" s="20">
        <v>23</v>
      </c>
      <c r="B24" s="21" t="s">
        <v>223</v>
      </c>
      <c r="C24" s="21" t="s">
        <v>218</v>
      </c>
      <c r="D24" s="21" t="s">
        <v>206</v>
      </c>
      <c r="E24" s="22">
        <v>285750</v>
      </c>
      <c r="F24" s="22">
        <v>300000</v>
      </c>
      <c r="G24" s="43">
        <f t="shared" si="0"/>
        <v>9.0430211406055134E-3</v>
      </c>
      <c r="H24" s="24">
        <v>43218</v>
      </c>
      <c r="I24" s="24">
        <v>43254</v>
      </c>
      <c r="J24" s="19">
        <f t="shared" si="1"/>
        <v>36</v>
      </c>
      <c r="M24" s="37" t="s">
        <v>262</v>
      </c>
      <c r="N24" s="38">
        <v>666000</v>
      </c>
      <c r="O24"/>
      <c r="P24"/>
    </row>
    <row r="25" spans="1:16" ht="15" x14ac:dyDescent="0.25">
      <c r="A25" s="20">
        <v>24</v>
      </c>
      <c r="B25" s="21" t="s">
        <v>224</v>
      </c>
      <c r="C25" s="21" t="s">
        <v>194</v>
      </c>
      <c r="D25" s="21" t="s">
        <v>200</v>
      </c>
      <c r="E25" s="22">
        <v>425815</v>
      </c>
      <c r="F25" s="22">
        <v>400000</v>
      </c>
      <c r="G25" s="43">
        <f t="shared" si="0"/>
        <v>1.3475604713865046E-2</v>
      </c>
      <c r="H25" s="24">
        <v>43218</v>
      </c>
      <c r="I25" s="24">
        <v>43358</v>
      </c>
      <c r="J25" s="19">
        <f t="shared" si="1"/>
        <v>140</v>
      </c>
      <c r="M25" s="37" t="s">
        <v>192</v>
      </c>
      <c r="N25" s="38">
        <v>3736685</v>
      </c>
      <c r="O25"/>
      <c r="P25"/>
    </row>
    <row r="26" spans="1:16" ht="15" x14ac:dyDescent="0.25">
      <c r="A26" s="20">
        <v>25</v>
      </c>
      <c r="B26" s="21" t="s">
        <v>225</v>
      </c>
      <c r="C26" s="21" t="s">
        <v>194</v>
      </c>
      <c r="D26" s="21" t="s">
        <v>197</v>
      </c>
      <c r="E26" s="22">
        <v>250000</v>
      </c>
      <c r="F26" s="22">
        <v>232000</v>
      </c>
      <c r="G26" s="43">
        <f t="shared" si="0"/>
        <v>7.9116545412121729E-3</v>
      </c>
      <c r="H26" s="24">
        <v>43219</v>
      </c>
      <c r="I26" s="24">
        <v>43344</v>
      </c>
      <c r="J26" s="19">
        <f t="shared" si="1"/>
        <v>125</v>
      </c>
      <c r="M26" s="37" t="s">
        <v>200</v>
      </c>
      <c r="N26" s="38">
        <v>2554750</v>
      </c>
      <c r="O26"/>
      <c r="P26"/>
    </row>
    <row r="27" spans="1:16" ht="15" x14ac:dyDescent="0.25">
      <c r="A27" s="20">
        <v>26</v>
      </c>
      <c r="B27" s="21" t="s">
        <v>226</v>
      </c>
      <c r="C27" s="21" t="s">
        <v>218</v>
      </c>
      <c r="D27" s="21" t="s">
        <v>200</v>
      </c>
      <c r="E27" s="22">
        <v>515000</v>
      </c>
      <c r="F27" s="22">
        <v>485750</v>
      </c>
      <c r="G27" s="43">
        <f t="shared" si="0"/>
        <v>1.6298008354897076E-2</v>
      </c>
      <c r="H27" s="24">
        <v>43219</v>
      </c>
      <c r="I27" s="24">
        <v>43337</v>
      </c>
      <c r="J27" s="19">
        <f t="shared" si="1"/>
        <v>118</v>
      </c>
      <c r="M27" s="37" t="s">
        <v>214</v>
      </c>
      <c r="N27" s="38">
        <v>2111500</v>
      </c>
      <c r="O27"/>
      <c r="P27"/>
    </row>
    <row r="28" spans="1:16" ht="15" x14ac:dyDescent="0.25">
      <c r="A28" s="20">
        <v>27</v>
      </c>
      <c r="B28" s="21" t="s">
        <v>227</v>
      </c>
      <c r="C28" s="21" t="s">
        <v>203</v>
      </c>
      <c r="D28" s="21" t="s">
        <v>228</v>
      </c>
      <c r="E28" s="22">
        <v>400000</v>
      </c>
      <c r="F28" s="22">
        <v>375000</v>
      </c>
      <c r="G28" s="43">
        <f t="shared" si="0"/>
        <v>1.2658647265939476E-2</v>
      </c>
      <c r="H28" s="24">
        <v>43220</v>
      </c>
      <c r="I28" s="24">
        <v>43270</v>
      </c>
      <c r="J28" s="19">
        <f t="shared" si="1"/>
        <v>50</v>
      </c>
      <c r="M28" s="37" t="s">
        <v>206</v>
      </c>
      <c r="N28" s="38">
        <v>3112101</v>
      </c>
      <c r="O28"/>
      <c r="P28"/>
    </row>
    <row r="29" spans="1:16" ht="15" x14ac:dyDescent="0.25">
      <c r="A29" s="20">
        <v>28</v>
      </c>
      <c r="B29" s="21" t="s">
        <v>229</v>
      </c>
      <c r="C29" s="21" t="s">
        <v>218</v>
      </c>
      <c r="D29" s="21" t="s">
        <v>192</v>
      </c>
      <c r="E29" s="22">
        <v>450000</v>
      </c>
      <c r="F29" s="22">
        <v>400000</v>
      </c>
      <c r="G29" s="43">
        <f t="shared" si="0"/>
        <v>1.424097817418191E-2</v>
      </c>
      <c r="H29" s="24">
        <v>43220</v>
      </c>
      <c r="I29" s="24">
        <v>43374</v>
      </c>
      <c r="J29" s="19">
        <f t="shared" si="1"/>
        <v>154</v>
      </c>
      <c r="M29" s="37" t="s">
        <v>228</v>
      </c>
      <c r="N29" s="38">
        <v>3290500</v>
      </c>
      <c r="O29"/>
    </row>
    <row r="30" spans="1:16" ht="15" x14ac:dyDescent="0.25">
      <c r="A30" s="20">
        <v>29</v>
      </c>
      <c r="B30" s="21" t="s">
        <v>230</v>
      </c>
      <c r="C30" s="21" t="s">
        <v>218</v>
      </c>
      <c r="D30" s="21" t="s">
        <v>228</v>
      </c>
      <c r="E30" s="22">
        <v>310000</v>
      </c>
      <c r="F30" s="22">
        <v>300000</v>
      </c>
      <c r="G30" s="43">
        <f t="shared" si="0"/>
        <v>9.8104516311030947E-3</v>
      </c>
      <c r="H30" s="24">
        <v>43220</v>
      </c>
      <c r="I30" s="24">
        <v>43282</v>
      </c>
      <c r="J30" s="19">
        <f t="shared" si="1"/>
        <v>62</v>
      </c>
      <c r="M30" s="37" t="s">
        <v>234</v>
      </c>
      <c r="N30" s="38">
        <v>1829255</v>
      </c>
      <c r="O30"/>
    </row>
    <row r="31" spans="1:16" ht="15" x14ac:dyDescent="0.25">
      <c r="A31" s="20">
        <v>30</v>
      </c>
      <c r="B31" s="21" t="s">
        <v>231</v>
      </c>
      <c r="C31" s="21" t="s">
        <v>199</v>
      </c>
      <c r="D31" s="21" t="s">
        <v>192</v>
      </c>
      <c r="E31" s="22">
        <v>250000</v>
      </c>
      <c r="F31" s="22">
        <v>255000</v>
      </c>
      <c r="G31" s="43">
        <f t="shared" si="0"/>
        <v>7.9116545412121729E-3</v>
      </c>
      <c r="H31" s="24">
        <v>43221</v>
      </c>
      <c r="I31" s="24">
        <v>43269</v>
      </c>
      <c r="J31" s="19">
        <f t="shared" si="1"/>
        <v>48</v>
      </c>
      <c r="M31" s="37" t="s">
        <v>305</v>
      </c>
      <c r="N31" s="38">
        <v>29937310</v>
      </c>
      <c r="O31"/>
    </row>
    <row r="32" spans="1:16" ht="15" x14ac:dyDescent="0.25">
      <c r="A32" s="20">
        <v>31</v>
      </c>
      <c r="B32" s="21" t="s">
        <v>232</v>
      </c>
      <c r="C32" s="21" t="s">
        <v>218</v>
      </c>
      <c r="D32" s="21" t="s">
        <v>228</v>
      </c>
      <c r="E32" s="22">
        <v>375500</v>
      </c>
      <c r="F32" s="22">
        <v>375500</v>
      </c>
      <c r="G32" s="43">
        <f t="shared" si="0"/>
        <v>1.1883305120900684E-2</v>
      </c>
      <c r="H32" s="24">
        <v>43221</v>
      </c>
      <c r="I32" s="24">
        <v>43225</v>
      </c>
      <c r="J32" s="19">
        <f t="shared" si="1"/>
        <v>4</v>
      </c>
      <c r="M32"/>
      <c r="N32"/>
      <c r="O32"/>
    </row>
    <row r="33" spans="1:15" ht="15" x14ac:dyDescent="0.25">
      <c r="A33" s="20">
        <v>32</v>
      </c>
      <c r="B33" s="21" t="s">
        <v>233</v>
      </c>
      <c r="C33" s="21" t="s">
        <v>191</v>
      </c>
      <c r="D33" s="21" t="s">
        <v>234</v>
      </c>
      <c r="E33" s="22">
        <v>185500</v>
      </c>
      <c r="F33" s="22">
        <v>179000</v>
      </c>
      <c r="G33" s="43">
        <f t="shared" si="0"/>
        <v>5.8704476695794318E-3</v>
      </c>
      <c r="H33" s="24">
        <v>43221</v>
      </c>
      <c r="I33" s="24">
        <v>43257</v>
      </c>
      <c r="J33" s="19">
        <f t="shared" si="1"/>
        <v>36</v>
      </c>
      <c r="M33"/>
      <c r="N33"/>
      <c r="O33"/>
    </row>
    <row r="34" spans="1:15" ht="15" x14ac:dyDescent="0.25">
      <c r="A34" s="20">
        <v>33</v>
      </c>
      <c r="B34" s="21" t="s">
        <v>235</v>
      </c>
      <c r="C34" s="21" t="s">
        <v>218</v>
      </c>
      <c r="D34" s="21" t="s">
        <v>197</v>
      </c>
      <c r="E34" s="22">
        <v>395000</v>
      </c>
      <c r="F34" s="22">
        <v>375000</v>
      </c>
      <c r="G34" s="43">
        <f t="shared" si="0"/>
        <v>1.2500414175115233E-2</v>
      </c>
      <c r="H34" s="24">
        <v>43221</v>
      </c>
      <c r="I34" s="24">
        <v>43297</v>
      </c>
      <c r="J34" s="19">
        <f t="shared" si="1"/>
        <v>76</v>
      </c>
      <c r="M34"/>
      <c r="N34">
        <f>MIN(N21:N30)</f>
        <v>666000</v>
      </c>
      <c r="O34"/>
    </row>
    <row r="35" spans="1:15" ht="15" x14ac:dyDescent="0.25">
      <c r="A35" s="20">
        <v>34</v>
      </c>
      <c r="B35" s="21" t="s">
        <v>236</v>
      </c>
      <c r="C35" s="21" t="s">
        <v>191</v>
      </c>
      <c r="D35" s="21" t="s">
        <v>195</v>
      </c>
      <c r="E35" s="22">
        <v>410000</v>
      </c>
      <c r="F35" s="22">
        <v>397700</v>
      </c>
      <c r="G35" s="43">
        <f t="shared" si="0"/>
        <v>1.2975113447587963E-2</v>
      </c>
      <c r="H35" s="24">
        <v>43221</v>
      </c>
      <c r="I35" s="24">
        <v>43277</v>
      </c>
      <c r="J35" s="19">
        <f t="shared" si="1"/>
        <v>56</v>
      </c>
      <c r="M35"/>
      <c r="N35"/>
      <c r="O35"/>
    </row>
    <row r="36" spans="1:15" ht="15" x14ac:dyDescent="0.25">
      <c r="A36" s="20">
        <v>35</v>
      </c>
      <c r="B36" s="21" t="s">
        <v>237</v>
      </c>
      <c r="C36" s="21" t="s">
        <v>191</v>
      </c>
      <c r="D36" s="21" t="s">
        <v>192</v>
      </c>
      <c r="E36" s="22">
        <v>560700</v>
      </c>
      <c r="F36" s="22">
        <v>550000</v>
      </c>
      <c r="G36" s="43">
        <f t="shared" si="0"/>
        <v>1.7744258805030659E-2</v>
      </c>
      <c r="H36" s="24">
        <v>43221</v>
      </c>
      <c r="I36" s="24">
        <v>43250</v>
      </c>
      <c r="J36" s="19">
        <f t="shared" si="1"/>
        <v>29</v>
      </c>
      <c r="M36"/>
      <c r="N36"/>
      <c r="O36"/>
    </row>
    <row r="37" spans="1:15" ht="15" x14ac:dyDescent="0.25">
      <c r="A37" s="20">
        <v>36</v>
      </c>
      <c r="B37" s="21" t="s">
        <v>238</v>
      </c>
      <c r="C37" s="21" t="s">
        <v>194</v>
      </c>
      <c r="D37" s="21" t="s">
        <v>234</v>
      </c>
      <c r="E37" s="22">
        <v>450000</v>
      </c>
      <c r="F37" s="22">
        <v>400000</v>
      </c>
      <c r="G37" s="43">
        <f t="shared" si="0"/>
        <v>1.424097817418191E-2</v>
      </c>
      <c r="H37" s="24">
        <v>43222</v>
      </c>
      <c r="I37" s="24">
        <v>43373</v>
      </c>
      <c r="J37" s="19">
        <f t="shared" si="1"/>
        <v>151</v>
      </c>
      <c r="M37"/>
      <c r="N37"/>
      <c r="O37"/>
    </row>
    <row r="38" spans="1:15" ht="15" x14ac:dyDescent="0.25">
      <c r="A38" s="20">
        <v>37</v>
      </c>
      <c r="B38" s="21" t="s">
        <v>239</v>
      </c>
      <c r="C38" s="21" t="s">
        <v>191</v>
      </c>
      <c r="D38" s="21" t="s">
        <v>200</v>
      </c>
      <c r="E38" s="22">
        <v>395000</v>
      </c>
      <c r="F38" s="22">
        <v>380000</v>
      </c>
      <c r="G38" s="43">
        <f t="shared" si="0"/>
        <v>1.2500414175115233E-2</v>
      </c>
      <c r="H38" s="24">
        <v>43225</v>
      </c>
      <c r="I38" s="24">
        <v>43297</v>
      </c>
      <c r="J38" s="19">
        <f t="shared" si="1"/>
        <v>72</v>
      </c>
      <c r="M38"/>
      <c r="N38"/>
    </row>
    <row r="39" spans="1:15" ht="15" x14ac:dyDescent="0.25">
      <c r="A39" s="20">
        <v>38</v>
      </c>
      <c r="B39" s="21" t="s">
        <v>240</v>
      </c>
      <c r="C39" s="21" t="s">
        <v>218</v>
      </c>
      <c r="D39" s="21" t="s">
        <v>234</v>
      </c>
      <c r="E39" s="22">
        <v>475000</v>
      </c>
      <c r="F39" s="22">
        <v>425250</v>
      </c>
      <c r="G39" s="43">
        <f t="shared" si="0"/>
        <v>1.5032143628303128E-2</v>
      </c>
      <c r="H39" s="24">
        <v>43225</v>
      </c>
      <c r="I39" s="24">
        <v>43366</v>
      </c>
      <c r="J39" s="19">
        <f t="shared" si="1"/>
        <v>141</v>
      </c>
      <c r="M39"/>
      <c r="N39"/>
    </row>
    <row r="40" spans="1:15" ht="15" x14ac:dyDescent="0.25">
      <c r="A40" s="20">
        <v>39</v>
      </c>
      <c r="B40" s="21" t="s">
        <v>241</v>
      </c>
      <c r="C40" s="21" t="s">
        <v>199</v>
      </c>
      <c r="D40" s="21" t="s">
        <v>192</v>
      </c>
      <c r="E40" s="22">
        <v>450000</v>
      </c>
      <c r="F40" s="22">
        <v>382500</v>
      </c>
      <c r="G40" s="43">
        <f t="shared" si="0"/>
        <v>1.424097817418191E-2</v>
      </c>
      <c r="H40" s="24">
        <v>43225</v>
      </c>
      <c r="I40" s="24">
        <v>43267</v>
      </c>
      <c r="J40" s="19">
        <f t="shared" si="1"/>
        <v>42</v>
      </c>
      <c r="M40"/>
      <c r="N40"/>
    </row>
    <row r="41" spans="1:15" ht="15" x14ac:dyDescent="0.25">
      <c r="A41" s="20">
        <v>40</v>
      </c>
      <c r="B41" s="21" t="s">
        <v>242</v>
      </c>
      <c r="C41" s="21" t="s">
        <v>203</v>
      </c>
      <c r="D41" s="21" t="s">
        <v>197</v>
      </c>
      <c r="E41" s="22">
        <v>1500120</v>
      </c>
      <c r="F41" s="22">
        <v>1400000</v>
      </c>
      <c r="G41" s="43">
        <f t="shared" si="0"/>
        <v>4.7473724841452819E-2</v>
      </c>
      <c r="H41" s="24">
        <v>43225</v>
      </c>
      <c r="I41" s="24">
        <v>43373</v>
      </c>
      <c r="J41" s="19">
        <f t="shared" si="1"/>
        <v>148</v>
      </c>
      <c r="M41"/>
      <c r="N41"/>
    </row>
    <row r="42" spans="1:15" ht="15" x14ac:dyDescent="0.25">
      <c r="A42" s="20">
        <v>41</v>
      </c>
      <c r="B42" s="21" t="s">
        <v>243</v>
      </c>
      <c r="C42" s="21" t="s">
        <v>218</v>
      </c>
      <c r="D42" s="21" t="s">
        <v>228</v>
      </c>
      <c r="E42" s="22">
        <v>500000</v>
      </c>
      <c r="F42" s="22">
        <v>425000</v>
      </c>
      <c r="G42" s="43">
        <f t="shared" si="0"/>
        <v>1.5823309082424346E-2</v>
      </c>
      <c r="H42" s="24">
        <v>43225</v>
      </c>
      <c r="I42" s="24">
        <v>43419</v>
      </c>
      <c r="J42" s="19">
        <f t="shared" si="1"/>
        <v>194</v>
      </c>
      <c r="M42"/>
      <c r="N42"/>
    </row>
    <row r="43" spans="1:15" ht="15" x14ac:dyDescent="0.25">
      <c r="A43" s="20">
        <v>42</v>
      </c>
      <c r="B43" s="21" t="s">
        <v>244</v>
      </c>
      <c r="C43" s="21" t="s">
        <v>218</v>
      </c>
      <c r="D43" s="21" t="s">
        <v>206</v>
      </c>
      <c r="E43" s="22">
        <v>460750</v>
      </c>
      <c r="F43" s="22">
        <v>435500</v>
      </c>
      <c r="G43" s="43">
        <f t="shared" si="0"/>
        <v>1.4581179319454034E-2</v>
      </c>
      <c r="H43" s="24">
        <v>43225</v>
      </c>
      <c r="I43" s="24">
        <v>43405</v>
      </c>
      <c r="J43" s="19">
        <f t="shared" si="1"/>
        <v>180</v>
      </c>
      <c r="M43"/>
      <c r="N43"/>
    </row>
    <row r="44" spans="1:15" ht="15" x14ac:dyDescent="0.25">
      <c r="A44" s="20">
        <v>43</v>
      </c>
      <c r="B44" s="21" t="s">
        <v>245</v>
      </c>
      <c r="C44" s="21" t="s">
        <v>194</v>
      </c>
      <c r="D44" s="21" t="s">
        <v>197</v>
      </c>
      <c r="E44" s="22">
        <v>375000</v>
      </c>
      <c r="F44" s="22">
        <v>376000</v>
      </c>
      <c r="G44" s="43">
        <f t="shared" si="0"/>
        <v>1.1867481811818259E-2</v>
      </c>
      <c r="H44" s="24">
        <v>43226</v>
      </c>
      <c r="I44" s="24">
        <v>43235</v>
      </c>
      <c r="J44" s="19">
        <f t="shared" si="1"/>
        <v>9</v>
      </c>
      <c r="M44"/>
      <c r="N44"/>
    </row>
    <row r="45" spans="1:15" ht="15" x14ac:dyDescent="0.25">
      <c r="A45" s="20">
        <v>44</v>
      </c>
      <c r="B45" s="21" t="s">
        <v>246</v>
      </c>
      <c r="C45" s="21" t="s">
        <v>203</v>
      </c>
      <c r="D45" s="21" t="s">
        <v>228</v>
      </c>
      <c r="E45" s="22">
        <v>1250000</v>
      </c>
      <c r="F45" s="22">
        <v>1225000</v>
      </c>
      <c r="G45" s="43">
        <f t="shared" si="0"/>
        <v>3.9558272706060861E-2</v>
      </c>
      <c r="H45" s="24">
        <v>43232</v>
      </c>
      <c r="I45" s="24">
        <v>43257</v>
      </c>
      <c r="J45" s="19">
        <f t="shared" si="1"/>
        <v>25</v>
      </c>
      <c r="M45"/>
      <c r="N45"/>
    </row>
    <row r="46" spans="1:15" ht="15" x14ac:dyDescent="0.25">
      <c r="A46" s="20">
        <v>45</v>
      </c>
      <c r="B46" s="21" t="s">
        <v>247</v>
      </c>
      <c r="C46" s="21" t="s">
        <v>194</v>
      </c>
      <c r="D46" s="21" t="s">
        <v>197</v>
      </c>
      <c r="E46" s="22">
        <v>365750</v>
      </c>
      <c r="F46" s="22">
        <v>355000</v>
      </c>
      <c r="G46" s="43">
        <f t="shared" si="0"/>
        <v>1.1574750593793409E-2</v>
      </c>
      <c r="H46" s="24">
        <v>43233</v>
      </c>
      <c r="I46" s="24">
        <v>43327</v>
      </c>
      <c r="J46" s="19">
        <f t="shared" si="1"/>
        <v>94</v>
      </c>
      <c r="M46"/>
      <c r="N46"/>
    </row>
    <row r="47" spans="1:15" ht="15" x14ac:dyDescent="0.25">
      <c r="A47" s="20">
        <v>46</v>
      </c>
      <c r="B47" s="21" t="s">
        <v>248</v>
      </c>
      <c r="C47" s="21" t="s">
        <v>191</v>
      </c>
      <c r="D47" s="21" t="s">
        <v>195</v>
      </c>
      <c r="E47" s="22">
        <v>650000</v>
      </c>
      <c r="F47" s="22">
        <v>598000</v>
      </c>
      <c r="G47" s="43">
        <f t="shared" si="0"/>
        <v>2.0570301807151647E-2</v>
      </c>
      <c r="H47" s="24">
        <v>43235</v>
      </c>
      <c r="I47" s="24">
        <v>43260</v>
      </c>
      <c r="J47" s="19">
        <f t="shared" si="1"/>
        <v>25</v>
      </c>
      <c r="M47"/>
      <c r="N47"/>
    </row>
    <row r="48" spans="1:15" ht="15" x14ac:dyDescent="0.25">
      <c r="A48" s="20">
        <v>47</v>
      </c>
      <c r="B48" s="21" t="s">
        <v>249</v>
      </c>
      <c r="C48" s="21" t="s">
        <v>218</v>
      </c>
      <c r="D48" s="21" t="s">
        <v>214</v>
      </c>
      <c r="E48" s="22">
        <v>325000</v>
      </c>
      <c r="F48" s="22">
        <v>325000</v>
      </c>
      <c r="G48" s="43">
        <f t="shared" si="0"/>
        <v>1.0285150903575823E-2</v>
      </c>
      <c r="H48" s="24">
        <v>43238</v>
      </c>
      <c r="I48" s="24">
        <v>43251</v>
      </c>
      <c r="J48" s="19">
        <f t="shared" si="1"/>
        <v>13</v>
      </c>
      <c r="M48"/>
      <c r="N48"/>
    </row>
    <row r="49" spans="1:14" ht="15" x14ac:dyDescent="0.25">
      <c r="A49" s="20">
        <v>48</v>
      </c>
      <c r="B49" s="21" t="s">
        <v>250</v>
      </c>
      <c r="C49" s="21" t="s">
        <v>203</v>
      </c>
      <c r="D49" s="21" t="s">
        <v>251</v>
      </c>
      <c r="E49" s="22">
        <v>147800</v>
      </c>
      <c r="F49" s="22">
        <v>150000</v>
      </c>
      <c r="G49" s="43">
        <f t="shared" si="0"/>
        <v>4.6773701647646361E-3</v>
      </c>
      <c r="H49" s="24">
        <v>43242</v>
      </c>
      <c r="I49" s="24">
        <v>43267</v>
      </c>
      <c r="J49" s="19">
        <f t="shared" si="1"/>
        <v>25</v>
      </c>
      <c r="M49"/>
      <c r="N49"/>
    </row>
    <row r="50" spans="1:14" ht="15" x14ac:dyDescent="0.25">
      <c r="A50" s="20">
        <v>49</v>
      </c>
      <c r="B50" s="21" t="s">
        <v>252</v>
      </c>
      <c r="C50" s="21" t="s">
        <v>199</v>
      </c>
      <c r="D50" s="21" t="s">
        <v>195</v>
      </c>
      <c r="E50" s="22">
        <v>180000</v>
      </c>
      <c r="F50" s="22">
        <v>175000</v>
      </c>
      <c r="G50" s="43">
        <f t="shared" si="0"/>
        <v>5.6963912696727645E-3</v>
      </c>
      <c r="H50" s="24">
        <v>43243</v>
      </c>
      <c r="I50" s="24">
        <v>43296</v>
      </c>
      <c r="J50" s="19">
        <f t="shared" si="1"/>
        <v>53</v>
      </c>
      <c r="M50"/>
      <c r="N50"/>
    </row>
    <row r="51" spans="1:14" ht="15" x14ac:dyDescent="0.25">
      <c r="A51" s="20">
        <v>50</v>
      </c>
      <c r="B51" s="21" t="s">
        <v>253</v>
      </c>
      <c r="C51" s="21" t="s">
        <v>203</v>
      </c>
      <c r="D51" s="21" t="s">
        <v>234</v>
      </c>
      <c r="E51" s="22">
        <v>310000</v>
      </c>
      <c r="F51" s="22">
        <v>291400</v>
      </c>
      <c r="G51" s="43">
        <f t="shared" si="0"/>
        <v>9.8104516311030947E-3</v>
      </c>
      <c r="H51" s="24">
        <v>43242</v>
      </c>
      <c r="I51" s="24">
        <v>43280</v>
      </c>
      <c r="J51" s="19">
        <f t="shared" si="1"/>
        <v>38</v>
      </c>
      <c r="M51"/>
      <c r="N51"/>
    </row>
    <row r="52" spans="1:14" ht="15" x14ac:dyDescent="0.25">
      <c r="A52" s="20">
        <v>51</v>
      </c>
      <c r="B52" s="21" t="s">
        <v>254</v>
      </c>
      <c r="C52" s="21" t="s">
        <v>218</v>
      </c>
      <c r="D52" s="21" t="s">
        <v>251</v>
      </c>
      <c r="E52" s="22">
        <v>345000</v>
      </c>
      <c r="F52" s="22">
        <v>335000</v>
      </c>
      <c r="G52" s="43">
        <f t="shared" si="0"/>
        <v>1.0918083266872798E-2</v>
      </c>
      <c r="H52" s="24">
        <v>43243</v>
      </c>
      <c r="I52" s="24">
        <v>43274</v>
      </c>
      <c r="J52" s="19">
        <f t="shared" si="1"/>
        <v>31</v>
      </c>
      <c r="M52"/>
      <c r="N52"/>
    </row>
    <row r="53" spans="1:14" ht="15" x14ac:dyDescent="0.25">
      <c r="A53" s="20">
        <v>52</v>
      </c>
      <c r="B53" s="21" t="s">
        <v>255</v>
      </c>
      <c r="C53" s="21" t="s">
        <v>218</v>
      </c>
      <c r="D53" s="21" t="s">
        <v>251</v>
      </c>
      <c r="E53" s="22">
        <v>375000</v>
      </c>
      <c r="F53" s="22">
        <v>330000</v>
      </c>
      <c r="G53" s="43">
        <f t="shared" si="0"/>
        <v>1.1867481811818259E-2</v>
      </c>
      <c r="H53" s="24">
        <v>43246</v>
      </c>
      <c r="I53" s="24">
        <v>43342</v>
      </c>
      <c r="J53" s="19">
        <f t="shared" si="1"/>
        <v>96</v>
      </c>
      <c r="M53"/>
      <c r="N53"/>
    </row>
    <row r="54" spans="1:14" ht="15" x14ac:dyDescent="0.25">
      <c r="A54" s="20">
        <v>53</v>
      </c>
      <c r="B54" s="21" t="s">
        <v>256</v>
      </c>
      <c r="C54" s="21" t="s">
        <v>199</v>
      </c>
      <c r="D54" s="21" t="s">
        <v>197</v>
      </c>
      <c r="E54" s="22">
        <v>215000</v>
      </c>
      <c r="F54" s="22">
        <v>195000</v>
      </c>
      <c r="G54" s="43">
        <f t="shared" si="0"/>
        <v>6.8040229054424682E-3</v>
      </c>
      <c r="H54" s="24">
        <v>43248</v>
      </c>
      <c r="I54" s="24">
        <v>43269</v>
      </c>
      <c r="J54" s="19">
        <f t="shared" si="1"/>
        <v>21</v>
      </c>
      <c r="M54"/>
      <c r="N54"/>
    </row>
    <row r="55" spans="1:14" ht="15" x14ac:dyDescent="0.25">
      <c r="A55" s="20">
        <v>54</v>
      </c>
      <c r="B55" s="21" t="s">
        <v>257</v>
      </c>
      <c r="C55" s="21" t="s">
        <v>218</v>
      </c>
      <c r="D55" s="21" t="s">
        <v>251</v>
      </c>
      <c r="E55" s="22">
        <v>450000</v>
      </c>
      <c r="F55" s="22">
        <v>400000</v>
      </c>
      <c r="G55" s="43">
        <f t="shared" si="0"/>
        <v>1.424097817418191E-2</v>
      </c>
      <c r="H55" s="24">
        <v>43248</v>
      </c>
      <c r="I55" s="24">
        <v>43327</v>
      </c>
      <c r="J55" s="19">
        <f t="shared" si="1"/>
        <v>79</v>
      </c>
      <c r="M55"/>
      <c r="N55"/>
    </row>
    <row r="56" spans="1:14" ht="15" x14ac:dyDescent="0.25">
      <c r="A56" s="20">
        <v>55</v>
      </c>
      <c r="B56" s="21" t="s">
        <v>258</v>
      </c>
      <c r="C56" s="21" t="s">
        <v>194</v>
      </c>
      <c r="D56" s="21" t="s">
        <v>195</v>
      </c>
      <c r="E56" s="22">
        <v>315250</v>
      </c>
      <c r="F56" s="22">
        <v>300000</v>
      </c>
      <c r="G56" s="43">
        <f t="shared" si="0"/>
        <v>9.9765963764685498E-3</v>
      </c>
      <c r="H56" s="24">
        <v>43248</v>
      </c>
      <c r="I56" s="24">
        <v>43313</v>
      </c>
      <c r="J56" s="19">
        <f t="shared" si="1"/>
        <v>65</v>
      </c>
      <c r="M56"/>
      <c r="N56"/>
    </row>
    <row r="57" spans="1:14" ht="15" x14ac:dyDescent="0.25">
      <c r="A57" s="20">
        <v>56</v>
      </c>
      <c r="B57" s="21" t="s">
        <v>259</v>
      </c>
      <c r="C57" s="21" t="s">
        <v>191</v>
      </c>
      <c r="D57" s="21" t="s">
        <v>195</v>
      </c>
      <c r="E57" s="22">
        <v>475000</v>
      </c>
      <c r="F57" s="22">
        <v>450000</v>
      </c>
      <c r="G57" s="43">
        <f t="shared" si="0"/>
        <v>1.5032143628303128E-2</v>
      </c>
      <c r="H57" s="24">
        <v>43251</v>
      </c>
      <c r="I57" s="24">
        <v>43331</v>
      </c>
      <c r="J57" s="19">
        <f t="shared" si="1"/>
        <v>80</v>
      </c>
      <c r="M57"/>
      <c r="N57"/>
    </row>
    <row r="58" spans="1:14" ht="15" x14ac:dyDescent="0.25">
      <c r="A58" s="20">
        <v>57</v>
      </c>
      <c r="B58" s="21" t="s">
        <v>260</v>
      </c>
      <c r="C58" s="21" t="s">
        <v>218</v>
      </c>
      <c r="D58" s="21" t="s">
        <v>214</v>
      </c>
      <c r="E58" s="22">
        <v>400000</v>
      </c>
      <c r="F58" s="22">
        <v>375000</v>
      </c>
      <c r="G58" s="43">
        <f t="shared" si="0"/>
        <v>1.2658647265939476E-2</v>
      </c>
      <c r="H58" s="24">
        <v>43251</v>
      </c>
      <c r="I58" s="24">
        <v>43296</v>
      </c>
      <c r="J58" s="19">
        <f t="shared" si="1"/>
        <v>45</v>
      </c>
      <c r="M58"/>
      <c r="N58"/>
    </row>
    <row r="59" spans="1:14" ht="15" x14ac:dyDescent="0.25">
      <c r="A59" s="20">
        <v>58</v>
      </c>
      <c r="B59" s="21" t="s">
        <v>261</v>
      </c>
      <c r="C59" s="21" t="s">
        <v>194</v>
      </c>
      <c r="D59" s="21" t="s">
        <v>262</v>
      </c>
      <c r="E59" s="22">
        <v>316000</v>
      </c>
      <c r="F59" s="22">
        <v>316000</v>
      </c>
      <c r="G59" s="43">
        <f t="shared" si="0"/>
        <v>1.0000331340092187E-2</v>
      </c>
      <c r="H59" s="24">
        <v>43251</v>
      </c>
      <c r="I59" s="24">
        <v>43281</v>
      </c>
      <c r="J59" s="19">
        <f t="shared" si="1"/>
        <v>30</v>
      </c>
      <c r="M59"/>
      <c r="N59"/>
    </row>
    <row r="60" spans="1:14" ht="15" x14ac:dyDescent="0.25">
      <c r="A60" s="20">
        <v>59</v>
      </c>
      <c r="B60" s="21" t="s">
        <v>263</v>
      </c>
      <c r="C60" s="21" t="s">
        <v>191</v>
      </c>
      <c r="D60" s="21" t="s">
        <v>214</v>
      </c>
      <c r="E60" s="22">
        <v>289900</v>
      </c>
      <c r="F60" s="22">
        <v>279000</v>
      </c>
      <c r="G60" s="43">
        <f t="shared" si="0"/>
        <v>9.1743546059896344E-3</v>
      </c>
      <c r="H60" s="24">
        <v>43251</v>
      </c>
      <c r="I60" s="24">
        <v>43252</v>
      </c>
      <c r="J60" s="19">
        <f t="shared" si="1"/>
        <v>1</v>
      </c>
      <c r="M60"/>
      <c r="N60"/>
    </row>
    <row r="61" spans="1:14" ht="15" x14ac:dyDescent="0.25">
      <c r="A61" s="20">
        <v>60</v>
      </c>
      <c r="B61" s="21" t="s">
        <v>264</v>
      </c>
      <c r="C61" s="21" t="s">
        <v>194</v>
      </c>
      <c r="D61" s="21" t="s">
        <v>195</v>
      </c>
      <c r="E61" s="22">
        <v>345000</v>
      </c>
      <c r="F61" s="22">
        <v>330000</v>
      </c>
      <c r="G61" s="43">
        <f t="shared" si="0"/>
        <v>1.0918083266872798E-2</v>
      </c>
      <c r="H61" s="24">
        <v>43252</v>
      </c>
      <c r="I61" s="24">
        <v>43327</v>
      </c>
      <c r="J61" s="19">
        <f t="shared" si="1"/>
        <v>75</v>
      </c>
      <c r="M61"/>
      <c r="N61"/>
    </row>
    <row r="62" spans="1:14" ht="15" x14ac:dyDescent="0.25">
      <c r="A62" s="20">
        <v>61</v>
      </c>
      <c r="B62" s="21" t="s">
        <v>265</v>
      </c>
      <c r="C62" s="21" t="s">
        <v>199</v>
      </c>
      <c r="D62" s="21" t="s">
        <v>251</v>
      </c>
      <c r="E62" s="22">
        <v>259900</v>
      </c>
      <c r="F62" s="22">
        <v>246905</v>
      </c>
      <c r="G62" s="43">
        <f t="shared" si="0"/>
        <v>8.2249560610441752E-3</v>
      </c>
      <c r="H62" s="24">
        <v>43253</v>
      </c>
      <c r="I62" s="24">
        <v>43345</v>
      </c>
      <c r="J62" s="19">
        <f t="shared" si="1"/>
        <v>92</v>
      </c>
      <c r="M62"/>
      <c r="N62"/>
    </row>
    <row r="63" spans="1:14" ht="15" x14ac:dyDescent="0.25">
      <c r="A63" s="20">
        <v>62</v>
      </c>
      <c r="B63" s="21" t="s">
        <v>266</v>
      </c>
      <c r="C63" s="21" t="s">
        <v>218</v>
      </c>
      <c r="D63" s="21" t="s">
        <v>262</v>
      </c>
      <c r="E63" s="22">
        <v>399000</v>
      </c>
      <c r="F63" s="22">
        <v>350000</v>
      </c>
      <c r="G63" s="43">
        <f t="shared" si="0"/>
        <v>1.2627000647774627E-2</v>
      </c>
      <c r="H63" s="24">
        <v>43253</v>
      </c>
      <c r="I63" s="24">
        <v>43434</v>
      </c>
      <c r="J63" s="19">
        <f t="shared" si="1"/>
        <v>181</v>
      </c>
      <c r="M63"/>
      <c r="N63"/>
    </row>
    <row r="64" spans="1:14" ht="15" x14ac:dyDescent="0.25">
      <c r="A64" s="20">
        <v>63</v>
      </c>
      <c r="B64" s="21" t="s">
        <v>267</v>
      </c>
      <c r="C64" s="21" t="s">
        <v>218</v>
      </c>
      <c r="D64" s="21" t="s">
        <v>195</v>
      </c>
      <c r="E64" s="22">
        <v>410000</v>
      </c>
      <c r="F64" s="22">
        <v>350750</v>
      </c>
      <c r="G64" s="43">
        <f t="shared" si="0"/>
        <v>1.2975113447587963E-2</v>
      </c>
      <c r="H64" s="24">
        <v>43254</v>
      </c>
      <c r="I64" s="24">
        <v>43388</v>
      </c>
      <c r="J64" s="19">
        <f t="shared" si="1"/>
        <v>134</v>
      </c>
      <c r="M64"/>
      <c r="N64"/>
    </row>
    <row r="65" spans="1:14" ht="15" x14ac:dyDescent="0.25">
      <c r="A65" s="20">
        <v>64</v>
      </c>
      <c r="B65" s="21" t="s">
        <v>268</v>
      </c>
      <c r="C65" s="21" t="s">
        <v>218</v>
      </c>
      <c r="D65" s="21" t="s">
        <v>234</v>
      </c>
      <c r="E65" s="22">
        <v>285750</v>
      </c>
      <c r="F65" s="22">
        <v>300000</v>
      </c>
      <c r="G65" s="43">
        <f t="shared" si="0"/>
        <v>9.0430211406055134E-3</v>
      </c>
      <c r="H65" s="24">
        <v>43256</v>
      </c>
      <c r="I65" s="24">
        <v>43282</v>
      </c>
      <c r="J65" s="19">
        <f t="shared" si="1"/>
        <v>26</v>
      </c>
      <c r="M65"/>
      <c r="N65"/>
    </row>
    <row r="66" spans="1:14" ht="15" x14ac:dyDescent="0.25">
      <c r="A66" s="20">
        <v>65</v>
      </c>
      <c r="B66" s="21" t="s">
        <v>269</v>
      </c>
      <c r="C66" s="21" t="s">
        <v>203</v>
      </c>
      <c r="D66" s="21" t="s">
        <v>206</v>
      </c>
      <c r="E66" s="22">
        <v>189900</v>
      </c>
      <c r="F66" s="22">
        <v>186102</v>
      </c>
      <c r="G66" s="43">
        <f t="shared" si="0"/>
        <v>6.0096927895047659E-3</v>
      </c>
      <c r="H66" s="24">
        <v>43257</v>
      </c>
      <c r="I66" s="24">
        <v>43307</v>
      </c>
      <c r="J66" s="19">
        <f t="shared" si="1"/>
        <v>50</v>
      </c>
      <c r="M66"/>
      <c r="N66"/>
    </row>
    <row r="67" spans="1:14" ht="15" x14ac:dyDescent="0.25">
      <c r="A67" s="20">
        <v>66</v>
      </c>
      <c r="B67" s="21" t="s">
        <v>270</v>
      </c>
      <c r="C67" s="21" t="s">
        <v>194</v>
      </c>
      <c r="D67" s="21" t="s">
        <v>197</v>
      </c>
      <c r="E67" s="22">
        <v>335000</v>
      </c>
      <c r="F67" s="22">
        <v>330000</v>
      </c>
      <c r="G67" s="43">
        <f t="shared" ref="G67:G82" si="2">E67/$E$83</f>
        <v>1.0601617085224311E-2</v>
      </c>
      <c r="H67" s="24">
        <v>43261</v>
      </c>
      <c r="I67" s="24">
        <v>43358</v>
      </c>
      <c r="J67" s="19">
        <f t="shared" ref="J67:J82" si="3">I67-H67</f>
        <v>97</v>
      </c>
      <c r="M67"/>
      <c r="N67"/>
    </row>
    <row r="68" spans="1:14" ht="15" x14ac:dyDescent="0.25">
      <c r="A68" s="20">
        <v>67</v>
      </c>
      <c r="B68" s="21" t="s">
        <v>271</v>
      </c>
      <c r="C68" s="21" t="s">
        <v>218</v>
      </c>
      <c r="D68" s="21" t="s">
        <v>206</v>
      </c>
      <c r="E68" s="22">
        <v>250000</v>
      </c>
      <c r="F68" s="22">
        <v>275000</v>
      </c>
      <c r="G68" s="43">
        <f t="shared" si="2"/>
        <v>7.9116545412121729E-3</v>
      </c>
      <c r="H68" s="24">
        <v>43263</v>
      </c>
      <c r="I68" s="24">
        <v>43276</v>
      </c>
      <c r="J68" s="19">
        <f t="shared" si="3"/>
        <v>13</v>
      </c>
      <c r="M68"/>
      <c r="N68"/>
    </row>
    <row r="69" spans="1:14" ht="15" x14ac:dyDescent="0.25">
      <c r="A69" s="20">
        <v>68</v>
      </c>
      <c r="B69" s="21" t="s">
        <v>272</v>
      </c>
      <c r="C69" s="21" t="s">
        <v>191</v>
      </c>
      <c r="D69" s="21" t="s">
        <v>200</v>
      </c>
      <c r="E69" s="22">
        <v>275000</v>
      </c>
      <c r="F69" s="22">
        <v>264000</v>
      </c>
      <c r="G69" s="43">
        <f t="shared" si="2"/>
        <v>8.7028199953333892E-3</v>
      </c>
      <c r="H69" s="24">
        <v>43264</v>
      </c>
      <c r="I69" s="24">
        <v>43302</v>
      </c>
      <c r="J69" s="19">
        <f t="shared" si="3"/>
        <v>38</v>
      </c>
      <c r="M69"/>
      <c r="N69"/>
    </row>
    <row r="70" spans="1:14" ht="15" x14ac:dyDescent="0.25">
      <c r="A70" s="20">
        <v>69</v>
      </c>
      <c r="B70" s="21" t="s">
        <v>273</v>
      </c>
      <c r="C70" s="21" t="s">
        <v>203</v>
      </c>
      <c r="D70" s="21" t="s">
        <v>206</v>
      </c>
      <c r="E70" s="22">
        <v>589000</v>
      </c>
      <c r="F70" s="22">
        <v>575000</v>
      </c>
      <c r="G70" s="43">
        <f t="shared" si="2"/>
        <v>1.863985809909588E-2</v>
      </c>
      <c r="H70" s="24">
        <v>43269</v>
      </c>
      <c r="I70" s="24">
        <v>43289</v>
      </c>
      <c r="J70" s="19">
        <f t="shared" si="3"/>
        <v>20</v>
      </c>
      <c r="M70"/>
      <c r="N70"/>
    </row>
    <row r="71" spans="1:14" ht="15" x14ac:dyDescent="0.25">
      <c r="A71" s="20">
        <v>70</v>
      </c>
      <c r="B71" s="21" t="s">
        <v>274</v>
      </c>
      <c r="C71" s="21" t="s">
        <v>194</v>
      </c>
      <c r="D71" s="21" t="s">
        <v>192</v>
      </c>
      <c r="E71" s="22">
        <v>345670</v>
      </c>
      <c r="F71" s="22">
        <v>345000</v>
      </c>
      <c r="G71" s="43">
        <f t="shared" si="2"/>
        <v>1.0939286501043246E-2</v>
      </c>
      <c r="H71" s="24">
        <v>43271</v>
      </c>
      <c r="I71" s="24">
        <v>43373</v>
      </c>
      <c r="J71" s="19">
        <f t="shared" si="3"/>
        <v>102</v>
      </c>
      <c r="M71"/>
      <c r="N71"/>
    </row>
    <row r="72" spans="1:14" ht="15" x14ac:dyDescent="0.25">
      <c r="A72" s="20">
        <v>71</v>
      </c>
      <c r="B72" s="21" t="s">
        <v>275</v>
      </c>
      <c r="C72" s="21" t="s">
        <v>191</v>
      </c>
      <c r="D72" s="21" t="s">
        <v>192</v>
      </c>
      <c r="E72" s="22">
        <v>254500</v>
      </c>
      <c r="F72" s="22">
        <v>236685</v>
      </c>
      <c r="G72" s="43">
        <f t="shared" si="2"/>
        <v>8.0540643229539913E-3</v>
      </c>
      <c r="H72" s="24">
        <v>43274</v>
      </c>
      <c r="I72" s="24">
        <v>43364</v>
      </c>
      <c r="J72" s="19">
        <f t="shared" si="3"/>
        <v>90</v>
      </c>
      <c r="M72"/>
      <c r="N72"/>
    </row>
    <row r="73" spans="1:14" ht="15" x14ac:dyDescent="0.25">
      <c r="A73" s="20">
        <v>72</v>
      </c>
      <c r="B73" s="21" t="s">
        <v>276</v>
      </c>
      <c r="C73" s="21" t="s">
        <v>218</v>
      </c>
      <c r="D73" s="21" t="s">
        <v>214</v>
      </c>
      <c r="E73" s="22">
        <v>300000</v>
      </c>
      <c r="F73" s="22">
        <v>250000</v>
      </c>
      <c r="G73" s="43">
        <f t="shared" si="2"/>
        <v>9.4939854494546071E-3</v>
      </c>
      <c r="H73" s="24">
        <v>43274</v>
      </c>
      <c r="I73" s="24">
        <v>43406</v>
      </c>
      <c r="J73" s="19">
        <f t="shared" si="3"/>
        <v>132</v>
      </c>
      <c r="M73"/>
      <c r="N73"/>
    </row>
    <row r="74" spans="1:14" ht="15" x14ac:dyDescent="0.25">
      <c r="A74" s="20">
        <v>73</v>
      </c>
      <c r="B74" s="21" t="s">
        <v>277</v>
      </c>
      <c r="C74" s="21" t="s">
        <v>191</v>
      </c>
      <c r="D74" s="21" t="s">
        <v>195</v>
      </c>
      <c r="E74" s="22">
        <v>555000</v>
      </c>
      <c r="F74" s="22">
        <v>565000</v>
      </c>
      <c r="G74" s="43">
        <f t="shared" si="2"/>
        <v>1.7563873081491023E-2</v>
      </c>
      <c r="H74" s="24">
        <v>43275</v>
      </c>
      <c r="I74" s="24">
        <v>43281</v>
      </c>
      <c r="J74" s="19">
        <f t="shared" si="3"/>
        <v>6</v>
      </c>
      <c r="M74"/>
      <c r="N74"/>
    </row>
    <row r="75" spans="1:14" ht="15" x14ac:dyDescent="0.25">
      <c r="A75" s="20">
        <v>74</v>
      </c>
      <c r="B75" s="21" t="s">
        <v>278</v>
      </c>
      <c r="C75" s="21" t="s">
        <v>218</v>
      </c>
      <c r="D75" s="21" t="s">
        <v>251</v>
      </c>
      <c r="E75" s="22">
        <v>275900</v>
      </c>
      <c r="F75" s="22">
        <v>250000</v>
      </c>
      <c r="G75" s="43">
        <f t="shared" si="2"/>
        <v>8.7313019516817528E-3</v>
      </c>
      <c r="H75" s="24">
        <v>43275</v>
      </c>
      <c r="I75" s="24">
        <v>43327</v>
      </c>
      <c r="J75" s="19">
        <f t="shared" si="3"/>
        <v>52</v>
      </c>
      <c r="M75"/>
      <c r="N75"/>
    </row>
    <row r="76" spans="1:14" ht="15" x14ac:dyDescent="0.25">
      <c r="A76" s="20">
        <v>75</v>
      </c>
      <c r="B76" s="21" t="s">
        <v>279</v>
      </c>
      <c r="C76" s="21" t="s">
        <v>203</v>
      </c>
      <c r="D76" s="21" t="s">
        <v>197</v>
      </c>
      <c r="E76" s="22">
        <v>475000</v>
      </c>
      <c r="F76" s="22">
        <v>455000</v>
      </c>
      <c r="G76" s="43">
        <f t="shared" si="2"/>
        <v>1.5032143628303128E-2</v>
      </c>
      <c r="H76" s="24">
        <v>43275</v>
      </c>
      <c r="I76" s="24">
        <v>43361</v>
      </c>
      <c r="J76" s="19">
        <f t="shared" si="3"/>
        <v>86</v>
      </c>
      <c r="M76"/>
      <c r="N76"/>
    </row>
    <row r="77" spans="1:14" ht="15" x14ac:dyDescent="0.25">
      <c r="A77" s="20">
        <v>76</v>
      </c>
      <c r="B77" s="21" t="s">
        <v>280</v>
      </c>
      <c r="C77" s="21" t="s">
        <v>199</v>
      </c>
      <c r="D77" s="21" t="s">
        <v>251</v>
      </c>
      <c r="E77" s="22">
        <v>165900</v>
      </c>
      <c r="F77" s="22">
        <v>159264</v>
      </c>
      <c r="G77" s="43">
        <f t="shared" si="2"/>
        <v>5.2501739535483977E-3</v>
      </c>
      <c r="H77" s="24">
        <v>43280</v>
      </c>
      <c r="I77" s="24">
        <v>43349</v>
      </c>
      <c r="J77" s="19">
        <f t="shared" si="3"/>
        <v>69</v>
      </c>
      <c r="M77"/>
      <c r="N77"/>
    </row>
    <row r="78" spans="1:14" ht="15" x14ac:dyDescent="0.25">
      <c r="A78" s="20">
        <v>77</v>
      </c>
      <c r="B78" s="21" t="s">
        <v>281</v>
      </c>
      <c r="C78" s="21" t="s">
        <v>218</v>
      </c>
      <c r="D78" s="21" t="s">
        <v>228</v>
      </c>
      <c r="E78" s="22">
        <v>299999</v>
      </c>
      <c r="F78" s="22">
        <v>280000</v>
      </c>
      <c r="G78" s="43">
        <f t="shared" si="2"/>
        <v>9.4939538028364426E-3</v>
      </c>
      <c r="H78" s="24">
        <v>43280</v>
      </c>
      <c r="I78" s="24">
        <v>43373</v>
      </c>
      <c r="J78" s="19">
        <f t="shared" si="3"/>
        <v>93</v>
      </c>
      <c r="M78"/>
      <c r="N78"/>
    </row>
    <row r="79" spans="1:14" ht="15" x14ac:dyDescent="0.25">
      <c r="A79" s="20">
        <v>78</v>
      </c>
      <c r="B79" s="21" t="s">
        <v>282</v>
      </c>
      <c r="C79" s="21" t="s">
        <v>194</v>
      </c>
      <c r="D79" s="21" t="s">
        <v>195</v>
      </c>
      <c r="E79" s="22">
        <v>400000</v>
      </c>
      <c r="F79" s="22">
        <v>400000</v>
      </c>
      <c r="G79" s="43">
        <f t="shared" si="2"/>
        <v>1.2658647265939476E-2</v>
      </c>
      <c r="H79" s="24">
        <v>43281</v>
      </c>
      <c r="I79" s="24">
        <v>43296</v>
      </c>
      <c r="J79" s="19">
        <f t="shared" si="3"/>
        <v>15</v>
      </c>
      <c r="M79"/>
      <c r="N79"/>
    </row>
    <row r="80" spans="1:14" ht="15" x14ac:dyDescent="0.25">
      <c r="A80" s="20">
        <v>79</v>
      </c>
      <c r="B80" s="21" t="s">
        <v>283</v>
      </c>
      <c r="C80" s="21" t="s">
        <v>218</v>
      </c>
      <c r="D80" s="21" t="s">
        <v>228</v>
      </c>
      <c r="E80" s="22">
        <v>339999</v>
      </c>
      <c r="F80" s="22">
        <v>310000</v>
      </c>
      <c r="G80" s="43">
        <f t="shared" si="2"/>
        <v>1.0759818529430389E-2</v>
      </c>
      <c r="H80" s="24">
        <v>43281</v>
      </c>
      <c r="I80" s="24">
        <v>43374</v>
      </c>
      <c r="J80" s="19">
        <f t="shared" si="3"/>
        <v>93</v>
      </c>
      <c r="M80"/>
      <c r="N80"/>
    </row>
    <row r="81" spans="1:14" ht="15" x14ac:dyDescent="0.25">
      <c r="A81" s="20">
        <v>80</v>
      </c>
      <c r="B81" s="21" t="s">
        <v>284</v>
      </c>
      <c r="C81" s="21" t="s">
        <v>194</v>
      </c>
      <c r="D81" s="21" t="s">
        <v>197</v>
      </c>
      <c r="E81" s="22">
        <v>380500</v>
      </c>
      <c r="F81" s="22">
        <v>365000</v>
      </c>
      <c r="G81" s="43">
        <f t="shared" si="2"/>
        <v>1.2041538211724927E-2</v>
      </c>
      <c r="H81" s="24">
        <v>43281</v>
      </c>
      <c r="I81" s="24">
        <v>43344</v>
      </c>
      <c r="J81" s="19">
        <f t="shared" si="3"/>
        <v>63</v>
      </c>
      <c r="M81"/>
      <c r="N81"/>
    </row>
    <row r="82" spans="1:14" ht="15" x14ac:dyDescent="0.25">
      <c r="A82" s="20">
        <v>81</v>
      </c>
      <c r="B82" s="21" t="s">
        <v>285</v>
      </c>
      <c r="C82" s="21" t="s">
        <v>191</v>
      </c>
      <c r="D82" s="21" t="s">
        <v>234</v>
      </c>
      <c r="E82" s="22">
        <v>245900</v>
      </c>
      <c r="F82" s="22">
        <v>233605</v>
      </c>
      <c r="G82" s="43">
        <f t="shared" si="2"/>
        <v>7.7819034067362928E-3</v>
      </c>
      <c r="H82" s="24">
        <v>43281</v>
      </c>
      <c r="I82" s="24">
        <v>43328</v>
      </c>
      <c r="J82" s="19">
        <f t="shared" si="3"/>
        <v>47</v>
      </c>
      <c r="M82"/>
      <c r="N82"/>
    </row>
    <row r="83" spans="1:14" ht="15" x14ac:dyDescent="0.25">
      <c r="E83" s="42">
        <f>SUM(E2:E82)</f>
        <v>31598953</v>
      </c>
      <c r="M83"/>
      <c r="N83"/>
    </row>
    <row r="95" spans="1:14" x14ac:dyDescent="0.2">
      <c r="C95" s="25" t="s">
        <v>286</v>
      </c>
    </row>
    <row r="96" spans="1:14" ht="15" x14ac:dyDescent="0.25">
      <c r="C96" s="47" t="s">
        <v>287</v>
      </c>
      <c r="D96" s="47"/>
      <c r="E96" s="47"/>
      <c r="F96" s="47"/>
      <c r="G96" s="41">
        <v>369596.4197530864</v>
      </c>
    </row>
    <row r="97" spans="3:7" x14ac:dyDescent="0.2">
      <c r="C97" s="47" t="s">
        <v>288</v>
      </c>
      <c r="D97" s="47"/>
      <c r="E97" s="47"/>
      <c r="F97" s="47"/>
      <c r="G97" s="44">
        <f>MAX(G2:G82)</f>
        <v>4.7473724841452819E-2</v>
      </c>
    </row>
    <row r="98" spans="3:7" x14ac:dyDescent="0.2">
      <c r="C98" s="47" t="s">
        <v>289</v>
      </c>
      <c r="D98" s="47"/>
      <c r="E98" s="47"/>
      <c r="F98" s="47"/>
      <c r="G98" s="26">
        <f>MIN(J2:J82)</f>
        <v>1</v>
      </c>
    </row>
    <row r="99" spans="3:7" x14ac:dyDescent="0.2">
      <c r="C99" s="47" t="s">
        <v>290</v>
      </c>
      <c r="D99" s="47"/>
      <c r="E99" s="47"/>
      <c r="F99" s="47"/>
      <c r="G99" s="26">
        <f>AVERAGE(J2:J82)</f>
        <v>72.18518518518519</v>
      </c>
    </row>
    <row r="100" spans="3:7" x14ac:dyDescent="0.2">
      <c r="C100" s="47" t="s">
        <v>291</v>
      </c>
      <c r="D100" s="47"/>
      <c r="E100" s="47"/>
      <c r="F100" s="47"/>
      <c r="G100" s="46">
        <f>MIN(P12:P16)</f>
        <v>8.2461283261588969E-2</v>
      </c>
    </row>
    <row r="101" spans="3:7" x14ac:dyDescent="0.2">
      <c r="C101" s="27"/>
      <c r="D101" s="27"/>
      <c r="E101" s="27"/>
      <c r="F101" s="27"/>
      <c r="G101" s="28"/>
    </row>
    <row r="102" spans="3:7" ht="12.75" customHeight="1" x14ac:dyDescent="0.2">
      <c r="C102" s="29" t="s">
        <v>292</v>
      </c>
      <c r="D102" s="30"/>
      <c r="E102" s="30"/>
      <c r="F102" s="30"/>
    </row>
    <row r="103" spans="3:7" x14ac:dyDescent="0.2">
      <c r="C103" s="29" t="s">
        <v>293</v>
      </c>
      <c r="D103" s="30"/>
      <c r="E103" s="30"/>
      <c r="F103" s="30"/>
      <c r="G103" s="26" t="str">
        <f>M23</f>
        <v>Goodrich</v>
      </c>
    </row>
    <row r="104" spans="3:7" x14ac:dyDescent="0.2">
      <c r="C104" s="29" t="s">
        <v>294</v>
      </c>
      <c r="D104" s="30"/>
      <c r="E104" s="30"/>
      <c r="F104" s="30"/>
      <c r="G104" s="26">
        <f>GETPIVOTDATA("Selling Price",$M$20,"Selling Agent","Goodrich")*0.03</f>
        <v>182697</v>
      </c>
    </row>
    <row r="105" spans="3:7" x14ac:dyDescent="0.2">
      <c r="C105" s="29" t="s">
        <v>295</v>
      </c>
      <c r="D105" s="30"/>
      <c r="E105" s="30"/>
      <c r="F105" s="30"/>
      <c r="G105" s="26" t="str">
        <f>M24</f>
        <v>Hen</v>
      </c>
    </row>
  </sheetData>
  <mergeCells count="5">
    <mergeCell ref="C96:F96"/>
    <mergeCell ref="C97:F97"/>
    <mergeCell ref="C98:F98"/>
    <mergeCell ref="C99:F99"/>
    <mergeCell ref="C100:F10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e04m2FineArt.xlsx</vt:lpstr>
      <vt:lpstr>Real Estate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Simon</cp:lastModifiedBy>
  <dcterms:created xsi:type="dcterms:W3CDTF">2018-01-21T06:05:02Z</dcterms:created>
  <dcterms:modified xsi:type="dcterms:W3CDTF">2018-07-06T23:55:29Z</dcterms:modified>
</cp:coreProperties>
</file>